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01" activeTab="0"/>
  </bookViews>
  <sheets>
    <sheet name="2024-2026" sheetId="1" r:id="rId1"/>
  </sheets>
  <definedNames>
    <definedName name="_xlnm._FilterDatabase" localSheetId="0" hidden="1">'2024-2026'!$A$13:$K$121</definedName>
    <definedName name="_xlnm.Print_Titles" localSheetId="0">'2024-2026'!$11:$13</definedName>
    <definedName name="_xlnm.Print_Area" localSheetId="0">'2024-2026'!$A$1:$E$121</definedName>
  </definedNames>
  <calcPr fullCalcOnLoad="1"/>
</workbook>
</file>

<file path=xl/sharedStrings.xml><?xml version="1.0" encoding="utf-8"?>
<sst xmlns="http://schemas.openxmlformats.org/spreadsheetml/2006/main" count="180" uniqueCount="178">
  <si>
    <t>Налог на доходы  физических лиц</t>
  </si>
  <si>
    <t>НАЛОГИ НА СОВОКУПНЫЙ ДОХОД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</si>
  <si>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</si>
  <si>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</si>
  <si>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</si>
  <si>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</si>
  <si>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</si>
  <si>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</si>
  <si>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</si>
  <si>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</si>
  <si>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</si>
  <si>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</si>
  <si>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</si>
  <si>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</si>
  <si>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</si>
  <si>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</si>
  <si>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</si>
  <si>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</si>
  <si>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</si>
  <si>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</si>
  <si>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</si>
  <si>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</si>
  <si>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</si>
  <si>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</si>
  <si>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</si>
  <si>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</si>
  <si>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</si>
  <si>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</si>
  <si>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</si>
  <si>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</si>
  <si>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</si>
  <si>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</si>
  <si>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</si>
  <si>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</si>
  <si>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</si>
  <si>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</si>
  <si>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</si>
  <si>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</si>
  <si>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</si>
  <si>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</si>
  <si>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</si>
  <si>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</si>
  <si>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</si>
  <si>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</si>
  <si>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</si>
  <si>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</si>
  <si>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</si>
  <si>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</si>
  <si>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000 1 11 09044 04 0000 120</t>
  </si>
  <si>
    <t>929 202 25466 04 0000 150</t>
  </si>
  <si>
    <t>929 2 02 29999 04 0000 150</t>
  </si>
  <si>
    <t>929 2 02 27112 04 0000 150</t>
  </si>
  <si>
    <t>929 2 02 25497 04 0000 150</t>
  </si>
  <si>
    <t>929 2 02 30024 04 0000 150</t>
  </si>
  <si>
    <t>929 2 02 30029 04 0000 150</t>
  </si>
  <si>
    <t>929 2 02 39999 04 0000 150</t>
  </si>
  <si>
    <t>929 202 35082 04 0000 150</t>
  </si>
  <si>
    <t>929 2 02 35120 04 0000 150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</si>
  <si>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</si>
  <si>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</si>
  <si>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</si>
  <si>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</si>
  <si>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</si>
  <si>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</si>
  <si>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</si>
  <si>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</si>
  <si>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</si>
  <si>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</si>
  <si>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</si>
  <si>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</si>
  <si>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>182 105 04020 02 0000 110</t>
  </si>
  <si>
    <t>182 1 06 01000 00 0000 110</t>
  </si>
  <si>
    <t>182 1 06 06000 00 0000 110</t>
  </si>
  <si>
    <t>182  108 03010 01 0000 110</t>
  </si>
  <si>
    <t>929 1 11 05012 04 0000 120</t>
  </si>
  <si>
    <t>929 1 11 05024 04 0000 120</t>
  </si>
  <si>
    <t>929 1 11 05074 04 0000 120</t>
  </si>
  <si>
    <t>048 1 12 01000 01 0000 120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</si>
  <si>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</si>
  <si>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</si>
  <si>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</si>
  <si>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</si>
  <si>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</si>
  <si>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</si>
  <si>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</si>
  <si>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Плановый период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</si>
  <si>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</si>
  <si>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</si>
  <si>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</si>
  <si>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</si>
  <si>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</si>
  <si>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</si>
  <si>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</si>
  <si>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</si>
  <si>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</si>
  <si>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</si>
  <si>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</si>
  <si>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</si>
  <si>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>Субсидии бюджетам муниципальных образований Московской области на проектирование и строительство дошкольных образовательных организаций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</si>
  <si>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</si>
  <si>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</si>
  <si>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</si>
  <si>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</si>
  <si>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</si>
  <si>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</si>
  <si>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</si>
  <si>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</si>
  <si>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</si>
  <si>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приобретение музыкальных инструментов для муниципальных организаций дополнительного образования в сфере культуры</t>
  </si>
  <si>
    <t>Субсидия на благоустройство лесопарковых зон</t>
  </si>
  <si>
    <t>Субвенция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</si>
  <si>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</si>
  <si>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</si>
  <si>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Субсидия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</si>
  <si>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 xml:space="preserve">Субсидия на подготовку основания, приобретение и установку плоскостных спортивных сооружений 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</si>
  <si>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</si>
  <si>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</si>
  <si>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семей\</t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</si>
  <si>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</si>
  <si>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</si>
  <si>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</si>
  <si>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</si>
  <si>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</si>
  <si>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проведение капитального ремонта муниципальных объектов физической культуры и спорта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</si>
  <si>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</t>
  </si>
  <si>
    <t>182 105 07000 01 0000 110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</si>
  <si>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</si>
  <si>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</si>
  <si>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</si>
  <si>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</si>
  <si>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</si>
  <si>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929 1 11 09080 04 0001 120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</si>
  <si>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Плата, поступившая в рамках договора за предоставление права на размещение и эксплуатацию нестационарного торгового объекта</t>
    </r>
    <r>
      <rPr>
        <i/>
        <sz val="12"/>
        <rFont val="Times New Roman"/>
        <family val="1"/>
      </rPr>
      <t>)</t>
    </r>
  </si>
  <si>
    <t>9291 11 09080 04 0002 120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</si>
  <si>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установка и эксплуатацию рекламных конструкций</t>
    </r>
    <r>
      <rPr>
        <i/>
        <sz val="12"/>
        <rFont val="Times New Roman"/>
        <family val="1"/>
      </rPr>
      <t>)</t>
    </r>
  </si>
  <si>
    <t>000 1 13 00000 00 0000 000</t>
  </si>
  <si>
    <t>ДОХОДЫ ОТ ОКАЗАНИЯ ПЛАТНЫХ  УСЛУГ И КОМПЕНСАЦИИ ЗАТРАТ ГОСУДАРСТВА</t>
  </si>
  <si>
    <t>929 1 13 01994 04 0000 130</t>
  </si>
  <si>
    <t>Прочие доходы от оказания платных услуг (работ) получателями средств бюджетов городских округов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</si>
  <si>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</si>
  <si>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</si>
  <si>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Автоматизированная упрощенная система налогообложения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</si>
  <si>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</si>
  <si>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929 2 02 35179 04 0000 150</t>
  </si>
  <si>
    <t xml:space="preserve"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</si>
  <si>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</si>
  <si>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929 2 02 25424 04 0000 150</t>
  </si>
  <si>
    <t>929 1 13 02994 04 0000 130</t>
  </si>
  <si>
    <t>Прочие доходы от компенсации затрат бюджетов городских округов</t>
  </si>
  <si>
    <t>Устройство спортивных и детских площадок на территории муниципальных общеобразовательных организаций</t>
  </si>
  <si>
    <t>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</si>
  <si>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от ____________  №_______</t>
  </si>
  <si>
    <t xml:space="preserve">Субсидия бюджетам городских округов на государственную поддержку отрасли культуры (модернизация библиотек в части комплектования книжных фондов муниципальных общедоступных библиотек) </t>
  </si>
  <si>
    <t xml:space="preserve"> 929 202 25213 04 0000 150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</si>
  <si>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</si>
  <si>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</si>
  <si>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Субсидии на модернизацию муниципальных детских школ искусств по видам искусств путем их капитального ремонта, технического переоснащения и благоустройства территории </t>
  </si>
  <si>
    <t>Субсидии на приобретение автобусов для доставки обучающихся в общеобразовательные организации, расположенные в сельских населенных пунктах</t>
  </si>
  <si>
    <t>Субсидии на оснащение отремонтированных зданий общеобразовательных организаций средствами обучения и воспитания</t>
  </si>
  <si>
    <t>Субсидии на разработку проекта работ по ликвидации накопленного вреда окружающей среде</t>
  </si>
  <si>
    <t>Субсидии на строительство и реконструкцию сетей водоснабжения, водоотведения, теплоснабжения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</si>
  <si>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детских скверов)</t>
  </si>
  <si>
    <r>
  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</t>
    </r>
    <r>
      <rPr>
        <b/>
        <i/>
        <sz val="12"/>
        <rFont val="Times New Roman"/>
        <family val="1"/>
      </rPr>
      <t xml:space="preserve"> частных</t>
    </r>
    <r>
      <rPr>
        <i/>
        <sz val="12"/>
        <rFont val="Times New Roman"/>
        <family val="1"/>
      </rPr>
      <t xml:space="preserve">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</si>
  <si>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929  108 07150 01 0000 110</t>
  </si>
  <si>
    <t>Государственная пошлина за выдачу разрешения на установку рекламной конструкции</t>
  </si>
  <si>
    <t>Распределение единой субвенции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</si>
  <si>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Поступление доходов в бюджет Сергиево-Посадского городского округа Московской области 
на 2024 год и на плановый период 2025 и 2026 годов</t>
  </si>
  <si>
    <t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
(неконкурсная)</t>
  </si>
  <si>
    <t>929 202 25172 04 0000 150</t>
  </si>
  <si>
    <t xml:space="preserve"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</t>
  </si>
  <si>
    <t>Субсидия на реализацию мероприятий по обеспечению устойчивого сокращения непригодного для проживания жилищного фонда
(1 Подпрограмма)
(неконкурсная)</t>
  </si>
  <si>
    <t xml:space="preserve">Субсидии на обеспечение мероприятий по переселению граждан из аварийного жилищного фонда </t>
  </si>
  <si>
    <t>Субсидии на обеспечение мероприятий по переселению граждан из аварийного жилищного фонда, признанного таковым после 1 января 2017 года</t>
  </si>
  <si>
    <t>Субсидия на капитальные вложения в общеобразовательные организации в целях обеспечения односменного режима обучения
(неконкурсная)</t>
  </si>
  <si>
    <t>929 2 02 25555 04 0000 150</t>
  </si>
  <si>
    <t>Субсидии бюджетам городских округов на реализацию программ формирования современной городской среды, в том числе:</t>
  </si>
  <si>
    <t>Устройство сезонных ледяных катков</t>
  </si>
  <si>
    <t>Прочие межбюджетные трансферты на разработку  проекта работ по ликвидации накопленного вреда окружающей среде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</si>
</sst>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  <numFmt numFmtId="182" formatCode="0.000"/>
    <numFmt numFmtId="183" formatCode="#,##0.00000"/>
    <numFmt numFmtId="184" formatCode="#,##0.0000"/>
    <numFmt numFmtId="185" formatCode="_-* #,##0.00000\ &quot;₽&quot;_-;\-* #,##0.00000\ &quot;₽&quot;_-;_-* &quot;-&quot;?????\ &quot;₽&quot;_-;_-@_-"/>
    <numFmt numFmtId="186" formatCode="0.00000"/>
    <numFmt numFmtId="187" formatCode="0.000000"/>
    <numFmt numFmtId="188" formatCode="#,##0.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83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79" fontId="5" fillId="0" borderId="0" xfId="0" applyNumberFormat="1" applyFont="1" applyAlignment="1">
      <alignment horizontal="left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183" fontId="5" fillId="34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18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view="pageBreakPreview" zoomScale="75" zoomScaleNormal="75" zoomScaleSheetLayoutView="75" workbookViewId="0" topLeftCell="A53">
      <selection activeCell="B142" sqref="B142"/>
    </sheetView>
  </sheetViews>
  <sheetFormatPr defaultColWidth="9.00390625" defaultRowHeight="12.75"/>
  <cols>
    <col min="1" max="1" width="30.75390625" style="37" customWidth="1"/>
    <col min="2" max="2" width="63.125" style="12" customWidth="1"/>
    <col min="3" max="3" width="21.375" style="38" customWidth="1"/>
    <col min="4" max="4" width="21.625" style="38" customWidth="1"/>
    <col min="5" max="5" width="21.375" style="38" customWidth="1"/>
    <col min="6" max="6" width="34.375" style="1" customWidth="1"/>
    <col min="7" max="7" width="16.75390625" style="1" customWidth="1"/>
    <col min="8" max="8" width="19.00390625" style="1" customWidth="1"/>
    <col min="9" max="9" width="24.75390625" style="1" customWidth="1"/>
    <col min="10" max="16384" width="9.125" style="1" customWidth="1"/>
  </cols>
  <sheetData>
    <row r="1" ht="15.75">
      <c r="D1" s="39" t="s">
        <v>27</v>
      </c>
    </row>
    <row r="2" ht="15.75">
      <c r="D2" s="39" t="s">
        <v>30</v>
      </c>
    </row>
    <row r="3" ht="15.75">
      <c r="D3" s="39" t="s">
        <v>28</v>
      </c>
    </row>
    <row r="4" ht="15.75">
      <c r="D4" s="39" t="s">
        <v>61</v>
      </c>
    </row>
    <row r="5" ht="15.75">
      <c r="D5" s="39" t="s">
        <v>29</v>
      </c>
    </row>
    <row r="6" ht="15.75">
      <c r="D6" s="38" t="s">
        <v>151</v>
      </c>
    </row>
    <row r="8" spans="1:5" ht="37.5" customHeight="1">
      <c r="A8" s="86" t="s">
        <v>166</v>
      </c>
      <c r="B8" s="86"/>
      <c r="C8" s="86"/>
      <c r="D8" s="86"/>
      <c r="E8" s="86"/>
    </row>
    <row r="9" spans="1:5" s="12" customFormat="1" ht="10.5" customHeight="1">
      <c r="A9" s="25"/>
      <c r="B9" s="25"/>
      <c r="C9" s="26"/>
      <c r="D9" s="26"/>
      <c r="E9" s="26"/>
    </row>
    <row r="10" spans="2:5" ht="17.25" customHeight="1">
      <c r="B10" s="40"/>
      <c r="C10" s="41"/>
      <c r="E10" s="41" t="s">
        <v>31</v>
      </c>
    </row>
    <row r="11" spans="1:5" ht="28.5" customHeight="1">
      <c r="A11" s="90" t="s">
        <v>13</v>
      </c>
      <c r="B11" s="90" t="s">
        <v>12</v>
      </c>
      <c r="C11" s="91">
        <v>2024</v>
      </c>
      <c r="D11" s="87" t="s">
        <v>85</v>
      </c>
      <c r="E11" s="88"/>
    </row>
    <row r="12" spans="1:5" s="2" customFormat="1" ht="22.5" customHeight="1">
      <c r="A12" s="90"/>
      <c r="B12" s="90"/>
      <c r="C12" s="91"/>
      <c r="D12" s="44">
        <v>2025</v>
      </c>
      <c r="E12" s="44">
        <v>2026</v>
      </c>
    </row>
    <row r="13" spans="1:5" s="2" customFormat="1" ht="18" customHeight="1">
      <c r="A13" s="8">
        <v>1</v>
      </c>
      <c r="B13" s="8">
        <v>2</v>
      </c>
      <c r="C13" s="43">
        <v>3</v>
      </c>
      <c r="D13" s="44">
        <v>4</v>
      </c>
      <c r="E13" s="44">
        <v>5</v>
      </c>
    </row>
    <row r="14" spans="1:5" s="2" customFormat="1" ht="42" customHeight="1">
      <c r="A14" s="8"/>
      <c r="B14" s="45" t="s">
        <v>17</v>
      </c>
      <c r="C14" s="78">
        <f>C15+C31</f>
        <v>8889454.2</v>
      </c>
      <c r="D14" s="78">
        <f>D15+D31</f>
        <v>7903324.46</v>
      </c>
      <c r="E14" s="78">
        <f>E15+E31</f>
        <v>7333344.34</v>
      </c>
    </row>
    <row r="15" spans="1:5" s="2" customFormat="1" ht="33" customHeight="1">
      <c r="A15" s="8" t="s">
        <v>5</v>
      </c>
      <c r="B15" s="45" t="s">
        <v>15</v>
      </c>
      <c r="C15" s="78">
        <f>C16+C20+C21+C28+C25</f>
        <v>8319983.2</v>
      </c>
      <c r="D15" s="78">
        <f>D16+D20+D21+D28+D25</f>
        <v>7414003.46</v>
      </c>
      <c r="E15" s="78">
        <f>E16+E20+E21+E28+E25</f>
        <v>6846738.34</v>
      </c>
    </row>
    <row r="16" spans="1:5" ht="33" customHeight="1">
      <c r="A16" s="46" t="s">
        <v>32</v>
      </c>
      <c r="B16" s="45" t="s">
        <v>0</v>
      </c>
      <c r="C16" s="78">
        <f>C17+C18+C19</f>
        <v>6318615.7</v>
      </c>
      <c r="D16" s="78">
        <f>D17+D18+D19</f>
        <v>5105927.46</v>
      </c>
      <c r="E16" s="78">
        <f>E17+E18+E19</f>
        <v>4203086.34</v>
      </c>
    </row>
    <row r="17" spans="1:8" ht="33" customHeight="1">
      <c r="A17" s="47" t="s">
        <v>66</v>
      </c>
      <c r="B17" s="48" t="s">
        <v>0</v>
      </c>
      <c r="C17" s="29">
        <f>6318615.7-C18-C19</f>
        <v>5751786.07</v>
      </c>
      <c r="D17" s="29">
        <f>4790584.19-164021.54</f>
        <v>4626562.65</v>
      </c>
      <c r="E17" s="29">
        <f>3828634.33-5528.66+1600</f>
        <v>3824705.67</v>
      </c>
      <c r="F17" s="24"/>
      <c r="H17" s="1">
        <v>1600</v>
      </c>
    </row>
    <row r="18" spans="1:7" ht="96" customHeight="1">
      <c r="A18" s="47" t="s">
        <v>67</v>
      </c>
      <c r="B18" s="48" t="s">
        <v>33</v>
      </c>
      <c r="C18" s="29">
        <v>213059.28</v>
      </c>
      <c r="D18" s="79">
        <v>168645.18</v>
      </c>
      <c r="E18" s="79">
        <v>120844.74</v>
      </c>
      <c r="G18" s="5"/>
    </row>
    <row r="19" spans="1:8" ht="120" customHeight="1">
      <c r="A19" s="47" t="s">
        <v>112</v>
      </c>
      <c r="B19" s="49" t="s">
        <v>111</v>
      </c>
      <c r="C19" s="29">
        <v>353770.35</v>
      </c>
      <c r="D19" s="29">
        <v>310719.63</v>
      </c>
      <c r="E19" s="29">
        <v>257535.93</v>
      </c>
      <c r="F19" s="21"/>
      <c r="G19" s="22"/>
      <c r="H19" s="3"/>
    </row>
    <row r="20" spans="1:5" ht="53.25" customHeight="1">
      <c r="A20" s="46" t="s">
        <v>68</v>
      </c>
      <c r="B20" s="45" t="s">
        <v>34</v>
      </c>
      <c r="C20" s="78">
        <v>106356</v>
      </c>
      <c r="D20" s="78">
        <v>112952</v>
      </c>
      <c r="E20" s="78">
        <v>117712</v>
      </c>
    </row>
    <row r="21" spans="1:5" ht="28.5" customHeight="1">
      <c r="A21" s="46" t="s">
        <v>2</v>
      </c>
      <c r="B21" s="45" t="s">
        <v>1</v>
      </c>
      <c r="C21" s="80">
        <f>C22+C23+C24</f>
        <v>1159752.5</v>
      </c>
      <c r="D21" s="80">
        <f>D22+D23+D24</f>
        <v>1399482</v>
      </c>
      <c r="E21" s="80">
        <f>E22+E23+E24</f>
        <v>1684695</v>
      </c>
    </row>
    <row r="22" spans="1:6" ht="42" customHeight="1">
      <c r="A22" s="7" t="s">
        <v>69</v>
      </c>
      <c r="B22" s="48" t="s">
        <v>84</v>
      </c>
      <c r="C22" s="81">
        <f>1048770+1125.5</f>
        <v>1049895.5</v>
      </c>
      <c r="D22" s="82">
        <v>1276973</v>
      </c>
      <c r="E22" s="82">
        <v>1551160</v>
      </c>
      <c r="F22" s="18"/>
    </row>
    <row r="23" spans="1:6" ht="60" customHeight="1">
      <c r="A23" s="7" t="s">
        <v>70</v>
      </c>
      <c r="B23" s="48" t="s">
        <v>19</v>
      </c>
      <c r="C23" s="81">
        <v>107325</v>
      </c>
      <c r="D23" s="81">
        <v>119758</v>
      </c>
      <c r="E23" s="81">
        <v>130553</v>
      </c>
      <c r="F23" s="18"/>
    </row>
    <row r="24" spans="1:6" ht="39.75" customHeight="1">
      <c r="A24" s="7" t="s">
        <v>125</v>
      </c>
      <c r="B24" s="48" t="s">
        <v>141</v>
      </c>
      <c r="C24" s="81">
        <v>2532</v>
      </c>
      <c r="D24" s="81">
        <v>2751</v>
      </c>
      <c r="E24" s="81">
        <v>2982</v>
      </c>
      <c r="F24" s="18"/>
    </row>
    <row r="25" spans="1:5" ht="32.25" customHeight="1">
      <c r="A25" s="8" t="s">
        <v>39</v>
      </c>
      <c r="B25" s="45" t="s">
        <v>40</v>
      </c>
      <c r="C25" s="80">
        <f>C26+C27</f>
        <v>683665</v>
      </c>
      <c r="D25" s="80">
        <f>D26+D27</f>
        <v>741182</v>
      </c>
      <c r="E25" s="80">
        <f>E26+E27</f>
        <v>784515</v>
      </c>
    </row>
    <row r="26" spans="1:5" ht="31.5" customHeight="1">
      <c r="A26" s="7" t="s">
        <v>71</v>
      </c>
      <c r="B26" s="48" t="s">
        <v>41</v>
      </c>
      <c r="C26" s="81">
        <v>220229</v>
      </c>
      <c r="D26" s="81">
        <v>254676</v>
      </c>
      <c r="E26" s="81">
        <v>294511</v>
      </c>
    </row>
    <row r="27" spans="1:6" ht="38.25" customHeight="1">
      <c r="A27" s="7" t="s">
        <v>72</v>
      </c>
      <c r="B27" s="48" t="s">
        <v>42</v>
      </c>
      <c r="C27" s="81">
        <v>463436</v>
      </c>
      <c r="D27" s="81">
        <v>486506</v>
      </c>
      <c r="E27" s="81">
        <v>490004</v>
      </c>
      <c r="F27" s="18"/>
    </row>
    <row r="28" spans="1:5" ht="33" customHeight="1">
      <c r="A28" s="46" t="s">
        <v>8</v>
      </c>
      <c r="B28" s="45" t="s">
        <v>7</v>
      </c>
      <c r="C28" s="80">
        <f>C29+C30</f>
        <v>51594</v>
      </c>
      <c r="D28" s="80">
        <f>D29+D30</f>
        <v>54460</v>
      </c>
      <c r="E28" s="80">
        <f>E29+E30</f>
        <v>56730</v>
      </c>
    </row>
    <row r="29" spans="1:5" ht="69.75" customHeight="1">
      <c r="A29" s="47" t="s">
        <v>73</v>
      </c>
      <c r="B29" s="48" t="s">
        <v>14</v>
      </c>
      <c r="C29" s="81">
        <v>51184</v>
      </c>
      <c r="D29" s="81">
        <v>54050</v>
      </c>
      <c r="E29" s="81">
        <v>56320</v>
      </c>
    </row>
    <row r="30" spans="1:5" ht="54.75" customHeight="1">
      <c r="A30" s="77" t="s">
        <v>163</v>
      </c>
      <c r="B30" s="74" t="s">
        <v>164</v>
      </c>
      <c r="C30" s="81">
        <v>410</v>
      </c>
      <c r="D30" s="81">
        <v>410</v>
      </c>
      <c r="E30" s="81">
        <v>410</v>
      </c>
    </row>
    <row r="31" spans="1:5" ht="32.25" customHeight="1">
      <c r="A31" s="47"/>
      <c r="B31" s="45" t="s">
        <v>16</v>
      </c>
      <c r="C31" s="80">
        <f>C32+C40+C45+C49+C50+C42</f>
        <v>569471</v>
      </c>
      <c r="D31" s="80">
        <f>D32+D40+D45+D49+D50+D42</f>
        <v>489321</v>
      </c>
      <c r="E31" s="80">
        <f>E32+E40+E45+E49+E50+E42</f>
        <v>486606</v>
      </c>
    </row>
    <row r="32" spans="1:5" ht="81" customHeight="1">
      <c r="A32" s="46" t="s">
        <v>3</v>
      </c>
      <c r="B32" s="45" t="s">
        <v>4</v>
      </c>
      <c r="C32" s="78">
        <f>C33+C35+C36+C34+C37</f>
        <v>481863</v>
      </c>
      <c r="D32" s="78">
        <f>D33+D35+D36+D34+D37</f>
        <v>445213</v>
      </c>
      <c r="E32" s="78">
        <f>E33+E35+E36+E34+E37</f>
        <v>441498</v>
      </c>
    </row>
    <row r="33" spans="1:6" ht="93.75" customHeight="1">
      <c r="A33" s="50" t="s">
        <v>74</v>
      </c>
      <c r="B33" s="51" t="s">
        <v>45</v>
      </c>
      <c r="C33" s="81">
        <v>381358</v>
      </c>
      <c r="D33" s="81">
        <v>381358</v>
      </c>
      <c r="E33" s="81">
        <v>381358</v>
      </c>
      <c r="F33" s="23"/>
    </row>
    <row r="34" spans="1:6" ht="87.75" customHeight="1">
      <c r="A34" s="7" t="s">
        <v>75</v>
      </c>
      <c r="B34" s="52" t="s">
        <v>46</v>
      </c>
      <c r="C34" s="81">
        <v>7746</v>
      </c>
      <c r="D34" s="81">
        <v>7746</v>
      </c>
      <c r="E34" s="81">
        <v>7746</v>
      </c>
      <c r="F34" s="5"/>
    </row>
    <row r="35" spans="1:8" s="6" customFormat="1" ht="59.25" customHeight="1">
      <c r="A35" s="53" t="s">
        <v>76</v>
      </c>
      <c r="B35" s="54" t="s">
        <v>47</v>
      </c>
      <c r="C35" s="81">
        <v>21259</v>
      </c>
      <c r="D35" s="81">
        <v>22109</v>
      </c>
      <c r="E35" s="81">
        <v>22994</v>
      </c>
      <c r="F35" s="12"/>
      <c r="G35" s="12"/>
      <c r="H35" s="12"/>
    </row>
    <row r="36" spans="1:8" s="6" customFormat="1" ht="99.75" customHeight="1">
      <c r="A36" s="42" t="s">
        <v>48</v>
      </c>
      <c r="B36" s="55" t="s">
        <v>142</v>
      </c>
      <c r="C36" s="81">
        <f>38100+18900</f>
        <v>57000</v>
      </c>
      <c r="D36" s="81">
        <v>28000</v>
      </c>
      <c r="E36" s="81">
        <v>23400</v>
      </c>
      <c r="F36" s="12"/>
      <c r="G36" s="12"/>
      <c r="H36" s="12"/>
    </row>
    <row r="37" spans="1:8" s="6" customFormat="1" ht="116.25" customHeight="1">
      <c r="A37" s="42" t="s">
        <v>129</v>
      </c>
      <c r="B37" s="56" t="s">
        <v>130</v>
      </c>
      <c r="C37" s="80">
        <f>C38+C39</f>
        <v>14500</v>
      </c>
      <c r="D37" s="80">
        <f>D38+D39</f>
        <v>6000</v>
      </c>
      <c r="E37" s="80">
        <f>E38+E39</f>
        <v>6000</v>
      </c>
      <c r="F37" s="12"/>
      <c r="G37" s="12"/>
      <c r="H37" s="12"/>
    </row>
    <row r="38" spans="1:8" s="6" customFormat="1" ht="144.75" customHeight="1">
      <c r="A38" s="57" t="s">
        <v>131</v>
      </c>
      <c r="B38" s="58" t="s">
        <v>132</v>
      </c>
      <c r="C38" s="83">
        <v>4500</v>
      </c>
      <c r="D38" s="83">
        <v>1000</v>
      </c>
      <c r="E38" s="83">
        <v>1000</v>
      </c>
      <c r="F38" s="16"/>
      <c r="G38" s="12"/>
      <c r="H38" s="12"/>
    </row>
    <row r="39" spans="1:8" s="6" customFormat="1" ht="147.75" customHeight="1">
      <c r="A39" s="57" t="s">
        <v>133</v>
      </c>
      <c r="B39" s="59" t="s">
        <v>134</v>
      </c>
      <c r="C39" s="83">
        <v>10000</v>
      </c>
      <c r="D39" s="83">
        <v>5000</v>
      </c>
      <c r="E39" s="83">
        <v>5000</v>
      </c>
      <c r="F39" s="16"/>
      <c r="G39" s="12"/>
      <c r="H39" s="12"/>
    </row>
    <row r="40" spans="1:5" ht="49.5" customHeight="1">
      <c r="A40" s="46" t="s">
        <v>10</v>
      </c>
      <c r="B40" s="45" t="s">
        <v>11</v>
      </c>
      <c r="C40" s="80">
        <f>C41</f>
        <v>8845</v>
      </c>
      <c r="D40" s="80">
        <v>8845</v>
      </c>
      <c r="E40" s="80">
        <v>8845</v>
      </c>
    </row>
    <row r="41" spans="1:6" ht="40.5" customHeight="1">
      <c r="A41" s="47" t="s">
        <v>77</v>
      </c>
      <c r="B41" s="48" t="s">
        <v>9</v>
      </c>
      <c r="C41" s="81">
        <v>8845</v>
      </c>
      <c r="D41" s="81">
        <v>8845</v>
      </c>
      <c r="E41" s="81">
        <v>8845</v>
      </c>
      <c r="F41" s="5"/>
    </row>
    <row r="42" spans="1:6" ht="55.5" customHeight="1">
      <c r="A42" s="8" t="s">
        <v>135</v>
      </c>
      <c r="B42" s="45" t="s">
        <v>136</v>
      </c>
      <c r="C42" s="80">
        <f>C43+C44</f>
        <v>1000</v>
      </c>
      <c r="D42" s="80">
        <f>D43</f>
        <v>1000</v>
      </c>
      <c r="E42" s="80">
        <f>E43</f>
        <v>1000</v>
      </c>
      <c r="F42" s="5"/>
    </row>
    <row r="43" spans="1:6" ht="55.5" customHeight="1">
      <c r="A43" s="50" t="s">
        <v>137</v>
      </c>
      <c r="B43" s="51" t="s">
        <v>138</v>
      </c>
      <c r="C43" s="81">
        <f>500+500</f>
        <v>1000</v>
      </c>
      <c r="D43" s="81">
        <v>1000</v>
      </c>
      <c r="E43" s="81">
        <v>1000</v>
      </c>
      <c r="F43" s="5"/>
    </row>
    <row r="44" spans="1:6" ht="55.5" customHeight="1">
      <c r="A44" s="50" t="s">
        <v>147</v>
      </c>
      <c r="B44" s="51" t="s">
        <v>148</v>
      </c>
      <c r="C44" s="81">
        <v>0</v>
      </c>
      <c r="D44" s="81">
        <v>0</v>
      </c>
      <c r="E44" s="81">
        <v>0</v>
      </c>
      <c r="F44" s="5"/>
    </row>
    <row r="45" spans="1:5" ht="43.5" customHeight="1">
      <c r="A45" s="46" t="s">
        <v>6</v>
      </c>
      <c r="B45" s="45" t="s">
        <v>18</v>
      </c>
      <c r="C45" s="80">
        <f>C46+C47+C48</f>
        <v>59000</v>
      </c>
      <c r="D45" s="80">
        <f>D46+D47+D48</f>
        <v>28000</v>
      </c>
      <c r="E45" s="80">
        <f>E46+E47+E48</f>
        <v>29000</v>
      </c>
    </row>
    <row r="46" spans="1:6" ht="111" customHeight="1">
      <c r="A46" s="29" t="s">
        <v>78</v>
      </c>
      <c r="B46" s="48" t="s">
        <v>65</v>
      </c>
      <c r="C46" s="81">
        <f>7000+3000</f>
        <v>10000</v>
      </c>
      <c r="D46" s="81">
        <v>7000</v>
      </c>
      <c r="E46" s="81">
        <v>7000</v>
      </c>
      <c r="F46" s="5"/>
    </row>
    <row r="47" spans="1:6" ht="68.25" customHeight="1">
      <c r="A47" s="29" t="s">
        <v>79</v>
      </c>
      <c r="B47" s="48" t="s">
        <v>64</v>
      </c>
      <c r="C47" s="81">
        <f>17000+9000</f>
        <v>26000</v>
      </c>
      <c r="D47" s="81">
        <v>17000</v>
      </c>
      <c r="E47" s="81">
        <v>17000</v>
      </c>
      <c r="F47" s="5"/>
    </row>
    <row r="48" spans="1:6" ht="93.75" customHeight="1">
      <c r="A48" s="29" t="s">
        <v>80</v>
      </c>
      <c r="B48" s="48" t="s">
        <v>63</v>
      </c>
      <c r="C48" s="81">
        <f>3800+19200</f>
        <v>23000</v>
      </c>
      <c r="D48" s="81">
        <v>4000</v>
      </c>
      <c r="E48" s="81">
        <v>5000</v>
      </c>
      <c r="F48" s="5"/>
    </row>
    <row r="49" spans="1:6" ht="52.5" customHeight="1">
      <c r="A49" s="8" t="s">
        <v>81</v>
      </c>
      <c r="B49" s="45" t="s">
        <v>62</v>
      </c>
      <c r="C49" s="80">
        <f>6263+5000</f>
        <v>11263</v>
      </c>
      <c r="D49" s="80">
        <v>6263</v>
      </c>
      <c r="E49" s="80">
        <v>6263</v>
      </c>
      <c r="F49" s="5"/>
    </row>
    <row r="50" spans="1:6" ht="39" customHeight="1">
      <c r="A50" s="60" t="s">
        <v>43</v>
      </c>
      <c r="B50" s="61" t="s">
        <v>44</v>
      </c>
      <c r="C50" s="80">
        <f>C51</f>
        <v>7500</v>
      </c>
      <c r="D50" s="80">
        <f>D51</f>
        <v>0</v>
      </c>
      <c r="E50" s="80">
        <f>E51</f>
        <v>0</v>
      </c>
      <c r="F50" s="5"/>
    </row>
    <row r="51" spans="1:6" ht="33.75" customHeight="1">
      <c r="A51" s="62" t="s">
        <v>83</v>
      </c>
      <c r="B51" s="63" t="s">
        <v>82</v>
      </c>
      <c r="C51" s="81">
        <v>7500</v>
      </c>
      <c r="D51" s="81">
        <v>0</v>
      </c>
      <c r="E51" s="81">
        <v>0</v>
      </c>
      <c r="F51" s="5"/>
    </row>
    <row r="52" spans="1:6" ht="45.75" customHeight="1">
      <c r="A52" s="46" t="s">
        <v>23</v>
      </c>
      <c r="B52" s="45" t="s">
        <v>24</v>
      </c>
      <c r="C52" s="80">
        <f>C53</f>
        <v>10240938.91398</v>
      </c>
      <c r="D52" s="80">
        <f>D53</f>
        <v>5809403.72669</v>
      </c>
      <c r="E52" s="80">
        <f>E53</f>
        <v>5027503.097999999</v>
      </c>
      <c r="F52" s="5"/>
    </row>
    <row r="53" spans="1:6" s="4" customFormat="1" ht="60" customHeight="1">
      <c r="A53" s="46" t="s">
        <v>20</v>
      </c>
      <c r="B53" s="64" t="s">
        <v>21</v>
      </c>
      <c r="C53" s="80">
        <f>C54+C99+C118</f>
        <v>10240938.91398</v>
      </c>
      <c r="D53" s="80">
        <f>D54+D99+D118</f>
        <v>5809403.72669</v>
      </c>
      <c r="E53" s="80">
        <f>E54+E99+E118</f>
        <v>5027503.097999999</v>
      </c>
      <c r="F53" s="23"/>
    </row>
    <row r="54" spans="1:8" ht="59.25" customHeight="1">
      <c r="A54" s="65" t="s">
        <v>36</v>
      </c>
      <c r="B54" s="45" t="s">
        <v>25</v>
      </c>
      <c r="C54" s="80">
        <f>+C63+C64+C70+C78+C55+C61+C65+C62+C60+C68+C59</f>
        <v>6231167.683979999</v>
      </c>
      <c r="D54" s="80">
        <f>+D63+D64+D70+D78+D55+D61+D65+D62+D60</f>
        <v>1834972.4776899999</v>
      </c>
      <c r="E54" s="80">
        <f>+E63+E64+E70+E78+E55+E61+E65+E62+E60</f>
        <v>1077582.6099999999</v>
      </c>
      <c r="F54" s="18"/>
      <c r="G54" s="9"/>
      <c r="H54" s="9"/>
    </row>
    <row r="55" spans="1:8" ht="99.75" customHeight="1">
      <c r="A55" s="27" t="s">
        <v>58</v>
      </c>
      <c r="B55" s="48" t="s">
        <v>96</v>
      </c>
      <c r="C55" s="81">
        <f>C57+C56+C58</f>
        <v>3870263.87398</v>
      </c>
      <c r="D55" s="81">
        <f>D57</f>
        <v>1270862.38769</v>
      </c>
      <c r="E55" s="81">
        <f>E57</f>
        <v>0</v>
      </c>
      <c r="F55" s="18"/>
      <c r="G55" s="5"/>
      <c r="H55" s="5"/>
    </row>
    <row r="56" spans="1:8" ht="99.75" customHeight="1">
      <c r="A56" s="27"/>
      <c r="B56" s="14" t="s">
        <v>170</v>
      </c>
      <c r="C56" s="81">
        <f>893354.41559+8643.50014</f>
        <v>901997.91573</v>
      </c>
      <c r="D56" s="81">
        <v>0</v>
      </c>
      <c r="E56" s="81">
        <v>0</v>
      </c>
      <c r="F56" s="18"/>
      <c r="G56" s="5"/>
      <c r="H56" s="5"/>
    </row>
    <row r="57" spans="1:9" ht="50.25" customHeight="1">
      <c r="A57" s="27"/>
      <c r="B57" s="14" t="s">
        <v>171</v>
      </c>
      <c r="C57" s="83">
        <v>1173131.26306</v>
      </c>
      <c r="D57" s="83">
        <v>1270862.38769</v>
      </c>
      <c r="E57" s="83">
        <v>0</v>
      </c>
      <c r="F57" s="28"/>
      <c r="G57" s="28"/>
      <c r="H57" s="28"/>
      <c r="I57" s="12"/>
    </row>
    <row r="58" spans="1:9" ht="50.25" customHeight="1">
      <c r="A58" s="27"/>
      <c r="B58" s="14" t="s">
        <v>172</v>
      </c>
      <c r="C58" s="83">
        <v>1795134.69519</v>
      </c>
      <c r="D58" s="83">
        <v>0</v>
      </c>
      <c r="E58" s="83">
        <v>0</v>
      </c>
      <c r="F58" s="28"/>
      <c r="G58" s="28"/>
      <c r="H58" s="28"/>
      <c r="I58" s="12"/>
    </row>
    <row r="59" spans="1:9" ht="122.25" customHeight="1">
      <c r="A59" s="27" t="s">
        <v>168</v>
      </c>
      <c r="B59" s="14" t="s">
        <v>169</v>
      </c>
      <c r="C59" s="83">
        <f>2213.7+6641.07+1206.85+3620.45</f>
        <v>13682.07</v>
      </c>
      <c r="D59" s="83">
        <v>0</v>
      </c>
      <c r="E59" s="83">
        <v>0</v>
      </c>
      <c r="F59" s="28"/>
      <c r="G59" s="28"/>
      <c r="H59" s="28"/>
      <c r="I59" s="12"/>
    </row>
    <row r="60" spans="1:11" ht="88.5" customHeight="1">
      <c r="A60" s="29" t="s">
        <v>153</v>
      </c>
      <c r="B60" s="20" t="s">
        <v>154</v>
      </c>
      <c r="C60" s="83">
        <v>3478.6</v>
      </c>
      <c r="D60" s="83">
        <v>0</v>
      </c>
      <c r="E60" s="83">
        <v>0</v>
      </c>
      <c r="F60" s="18"/>
      <c r="G60" s="5"/>
      <c r="H60" s="5"/>
      <c r="I60" s="5"/>
      <c r="J60" s="5"/>
      <c r="K60" s="5"/>
    </row>
    <row r="61" spans="1:11" ht="80.25" customHeight="1">
      <c r="A61" s="29" t="s">
        <v>87</v>
      </c>
      <c r="B61" s="67" t="s">
        <v>86</v>
      </c>
      <c r="C61" s="81">
        <f>118834.7+5457.69+8989.21</f>
        <v>133281.6</v>
      </c>
      <c r="D61" s="81">
        <f>131071.5+10108.8</f>
        <v>141180.3</v>
      </c>
      <c r="E61" s="81">
        <f>142531.6-1305.2-1631.5</f>
        <v>139594.9</v>
      </c>
      <c r="F61" s="30"/>
      <c r="G61" s="30"/>
      <c r="H61" s="30"/>
      <c r="I61" s="30"/>
      <c r="J61" s="5"/>
      <c r="K61" s="5"/>
    </row>
    <row r="62" spans="1:11" ht="80.25" customHeight="1">
      <c r="A62" s="29" t="s">
        <v>146</v>
      </c>
      <c r="B62" s="52" t="s">
        <v>145</v>
      </c>
      <c r="C62" s="81">
        <f>93055.66+159146.35</f>
        <v>252202.01</v>
      </c>
      <c r="D62" s="81">
        <v>76507.93</v>
      </c>
      <c r="E62" s="81">
        <v>0</v>
      </c>
      <c r="F62" s="30"/>
      <c r="G62" s="30"/>
      <c r="H62" s="30"/>
      <c r="I62" s="30"/>
      <c r="J62" s="5"/>
      <c r="K62" s="5"/>
    </row>
    <row r="63" spans="1:11" ht="79.5" customHeight="1">
      <c r="A63" s="29" t="s">
        <v>49</v>
      </c>
      <c r="B63" s="66" t="s">
        <v>116</v>
      </c>
      <c r="C63" s="81">
        <f>1750+944.43+1202</f>
        <v>3896.43</v>
      </c>
      <c r="D63" s="81">
        <f>1851.86-235.19</f>
        <v>1616.6699999999998</v>
      </c>
      <c r="E63" s="81">
        <f>1400+100+100</f>
        <v>1600</v>
      </c>
      <c r="F63" s="18"/>
      <c r="G63" s="5"/>
      <c r="H63" s="5"/>
      <c r="I63" s="5"/>
      <c r="J63" s="5"/>
      <c r="K63" s="5"/>
    </row>
    <row r="64" spans="1:11" ht="48" customHeight="1">
      <c r="A64" s="29" t="s">
        <v>52</v>
      </c>
      <c r="B64" s="66" t="s">
        <v>117</v>
      </c>
      <c r="C64" s="81">
        <v>24069.9</v>
      </c>
      <c r="D64" s="81">
        <v>21165.4</v>
      </c>
      <c r="E64" s="81">
        <v>24068.8</v>
      </c>
      <c r="F64" s="18"/>
      <c r="G64" s="5"/>
      <c r="H64" s="5"/>
      <c r="I64" s="5"/>
      <c r="J64" s="5"/>
      <c r="K64" s="5"/>
    </row>
    <row r="65" spans="1:11" ht="48" customHeight="1">
      <c r="A65" s="29" t="s">
        <v>88</v>
      </c>
      <c r="B65" s="66" t="s">
        <v>89</v>
      </c>
      <c r="C65" s="81">
        <f>C66+C67</f>
        <v>10503.61</v>
      </c>
      <c r="D65" s="81">
        <f>D66+D67</f>
        <v>856.7</v>
      </c>
      <c r="E65" s="81">
        <f>E66+E67</f>
        <v>856.63</v>
      </c>
      <c r="F65" s="18"/>
      <c r="G65" s="5"/>
      <c r="H65" s="5"/>
      <c r="I65" s="5"/>
      <c r="J65" s="5"/>
      <c r="K65" s="5"/>
    </row>
    <row r="66" spans="1:8" ht="51.75" customHeight="1">
      <c r="A66" s="27"/>
      <c r="B66" s="14" t="s">
        <v>108</v>
      </c>
      <c r="C66" s="83">
        <v>9657.5</v>
      </c>
      <c r="D66" s="83">
        <v>0</v>
      </c>
      <c r="E66" s="83">
        <v>0</v>
      </c>
      <c r="F66" s="18"/>
      <c r="G66" s="5"/>
      <c r="H66" s="5"/>
    </row>
    <row r="67" spans="1:11" ht="89.25" customHeight="1">
      <c r="A67" s="29"/>
      <c r="B67" s="20" t="s">
        <v>152</v>
      </c>
      <c r="C67" s="81">
        <v>846.11</v>
      </c>
      <c r="D67" s="81">
        <v>856.7</v>
      </c>
      <c r="E67" s="81">
        <v>856.63</v>
      </c>
      <c r="F67" s="31"/>
      <c r="G67" s="32"/>
      <c r="H67" s="32"/>
      <c r="I67" s="5"/>
      <c r="J67" s="5"/>
      <c r="K67" s="5"/>
    </row>
    <row r="68" spans="1:11" ht="89.25" customHeight="1">
      <c r="A68" s="29" t="s">
        <v>174</v>
      </c>
      <c r="B68" s="20" t="s">
        <v>175</v>
      </c>
      <c r="C68" s="81">
        <f>C69</f>
        <v>8800.39</v>
      </c>
      <c r="D68" s="81">
        <v>0</v>
      </c>
      <c r="E68" s="81">
        <v>0</v>
      </c>
      <c r="F68" s="31"/>
      <c r="G68" s="32"/>
      <c r="H68" s="32"/>
      <c r="I68" s="5"/>
      <c r="J68" s="5"/>
      <c r="K68" s="5"/>
    </row>
    <row r="69" spans="1:11" ht="43.5" customHeight="1">
      <c r="A69" s="29"/>
      <c r="B69" s="20" t="s">
        <v>176</v>
      </c>
      <c r="C69" s="81">
        <v>8800.39</v>
      </c>
      <c r="D69" s="81">
        <v>0</v>
      </c>
      <c r="E69" s="81">
        <v>0</v>
      </c>
      <c r="F69" s="31"/>
      <c r="G69" s="32"/>
      <c r="H69" s="32"/>
      <c r="I69" s="5"/>
      <c r="J69" s="5"/>
      <c r="K69" s="5"/>
    </row>
    <row r="70" spans="1:11" ht="61.5" customHeight="1">
      <c r="A70" s="27" t="s">
        <v>51</v>
      </c>
      <c r="B70" s="48" t="s">
        <v>99</v>
      </c>
      <c r="C70" s="81">
        <f>C71+C72+C73+C74+C77+C75+C76</f>
        <v>951028.01</v>
      </c>
      <c r="D70" s="81">
        <f>D71+D72+D73+D74+D77+D75</f>
        <v>261247.09</v>
      </c>
      <c r="E70" s="81">
        <f>E71+E72+E73+E74+E77+E75</f>
        <v>508345.28</v>
      </c>
      <c r="F70" s="18"/>
      <c r="G70" s="5"/>
      <c r="H70" s="5"/>
      <c r="I70" s="5"/>
      <c r="J70" s="5"/>
      <c r="K70" s="5"/>
    </row>
    <row r="71" spans="1:8" ht="66" customHeight="1">
      <c r="A71" s="27"/>
      <c r="B71" s="14" t="s">
        <v>97</v>
      </c>
      <c r="C71" s="83">
        <v>129819.44</v>
      </c>
      <c r="D71" s="83">
        <v>0</v>
      </c>
      <c r="E71" s="83">
        <v>0</v>
      </c>
      <c r="F71" s="18"/>
      <c r="G71" s="5"/>
      <c r="H71" s="5"/>
    </row>
    <row r="72" spans="1:7" ht="68.25" customHeight="1">
      <c r="A72" s="27"/>
      <c r="B72" s="14" t="s">
        <v>98</v>
      </c>
      <c r="C72" s="83">
        <f>535345.36-80301.81</f>
        <v>455043.55</v>
      </c>
      <c r="D72" s="83">
        <v>80301.81</v>
      </c>
      <c r="E72" s="83">
        <v>0</v>
      </c>
      <c r="F72" s="18"/>
      <c r="G72" s="5"/>
    </row>
    <row r="73" spans="1:9" ht="61.5" customHeight="1">
      <c r="A73" s="27"/>
      <c r="B73" s="14" t="s">
        <v>105</v>
      </c>
      <c r="C73" s="83">
        <v>108800</v>
      </c>
      <c r="D73" s="83">
        <f>260945.28-80000</f>
        <v>180945.28</v>
      </c>
      <c r="E73" s="83">
        <f>260945.28+80000</f>
        <v>340945.28</v>
      </c>
      <c r="F73" s="18"/>
      <c r="G73" s="5"/>
      <c r="H73" s="5"/>
      <c r="I73" s="11"/>
    </row>
    <row r="74" spans="1:9" ht="48.75" customHeight="1">
      <c r="A74" s="27"/>
      <c r="B74" s="14" t="s">
        <v>114</v>
      </c>
      <c r="C74" s="83">
        <v>66600</v>
      </c>
      <c r="D74" s="83">
        <v>0</v>
      </c>
      <c r="E74" s="83">
        <v>0</v>
      </c>
      <c r="F74" s="18"/>
      <c r="G74" s="5"/>
      <c r="H74" s="5"/>
      <c r="I74" s="11"/>
    </row>
    <row r="75" spans="1:9" ht="48.75" customHeight="1">
      <c r="A75" s="27"/>
      <c r="B75" s="14" t="s">
        <v>160</v>
      </c>
      <c r="C75" s="83">
        <v>0</v>
      </c>
      <c r="D75" s="83">
        <v>0</v>
      </c>
      <c r="E75" s="83">
        <v>167400</v>
      </c>
      <c r="F75" s="18"/>
      <c r="G75" s="5"/>
      <c r="H75" s="5"/>
      <c r="I75" s="11"/>
    </row>
    <row r="76" spans="1:9" ht="48.75" customHeight="1">
      <c r="A76" s="27"/>
      <c r="B76" s="14" t="s">
        <v>173</v>
      </c>
      <c r="C76" s="83">
        <v>19000</v>
      </c>
      <c r="D76" s="83">
        <v>0</v>
      </c>
      <c r="E76" s="83">
        <v>0</v>
      </c>
      <c r="F76" s="18"/>
      <c r="G76" s="5"/>
      <c r="H76" s="5"/>
      <c r="I76" s="11"/>
    </row>
    <row r="77" spans="1:9" ht="48.75" customHeight="1">
      <c r="A77" s="27"/>
      <c r="B77" s="14" t="s">
        <v>123</v>
      </c>
      <c r="C77" s="83">
        <f>71802.25+99962.77</f>
        <v>171765.02000000002</v>
      </c>
      <c r="D77" s="83">
        <v>0</v>
      </c>
      <c r="E77" s="83">
        <v>0</v>
      </c>
      <c r="F77" s="18"/>
      <c r="G77" s="5"/>
      <c r="H77" s="5"/>
      <c r="I77" s="11"/>
    </row>
    <row r="78" spans="1:9" ht="47.25" customHeight="1">
      <c r="A78" s="65" t="s">
        <v>50</v>
      </c>
      <c r="B78" s="45" t="s">
        <v>118</v>
      </c>
      <c r="C78" s="80">
        <f>+C80+C81+C82+C83+C84+C85+C86+C87+C88+C79+C89+C91+C90+C92+C93+C94+C95+C96+C98+C97</f>
        <v>959961.19</v>
      </c>
      <c r="D78" s="80">
        <f>+D80+D81+D82+D83+D84+D85+D86+D87+D88+D79+D89+D91+D90+D92+D93+D94+D95+D96+D98</f>
        <v>61536</v>
      </c>
      <c r="E78" s="80">
        <f>+E80+E81+E82+E83+E84+E85+E86+E87+E88+E79+E89+E91+E90+E92+E93+E94+E95+E96+E98</f>
        <v>403117</v>
      </c>
      <c r="F78" s="18"/>
      <c r="G78" s="5"/>
      <c r="I78" s="11"/>
    </row>
    <row r="79" spans="1:9" ht="47.25" customHeight="1">
      <c r="A79" s="65"/>
      <c r="B79" s="14" t="s">
        <v>109</v>
      </c>
      <c r="C79" s="83">
        <v>230567.38</v>
      </c>
      <c r="D79" s="83">
        <v>0</v>
      </c>
      <c r="E79" s="83">
        <v>0</v>
      </c>
      <c r="F79" s="18"/>
      <c r="G79" s="5"/>
      <c r="I79" s="11"/>
    </row>
    <row r="80" spans="1:8" ht="109.5" customHeight="1">
      <c r="A80" s="27"/>
      <c r="B80" s="14" t="s">
        <v>106</v>
      </c>
      <c r="C80" s="83">
        <v>67822</v>
      </c>
      <c r="D80" s="83">
        <v>0</v>
      </c>
      <c r="E80" s="83">
        <v>0</v>
      </c>
      <c r="F80" s="18"/>
      <c r="G80" s="5"/>
      <c r="H80" s="5"/>
    </row>
    <row r="81" spans="1:8" ht="77.25" customHeight="1">
      <c r="A81" s="27"/>
      <c r="B81" s="14" t="s">
        <v>90</v>
      </c>
      <c r="C81" s="83">
        <v>11834</v>
      </c>
      <c r="D81" s="83">
        <v>12607</v>
      </c>
      <c r="E81" s="83">
        <v>12707</v>
      </c>
      <c r="F81" s="18"/>
      <c r="G81" s="5"/>
      <c r="H81" s="5"/>
    </row>
    <row r="82" spans="1:8" ht="59.25" customHeight="1">
      <c r="A82" s="27"/>
      <c r="B82" s="14" t="s">
        <v>91</v>
      </c>
      <c r="C82" s="83">
        <f>10100+9388</f>
        <v>19488</v>
      </c>
      <c r="D82" s="83">
        <v>18860</v>
      </c>
      <c r="E82" s="83">
        <v>25544</v>
      </c>
      <c r="F82" s="18"/>
      <c r="G82" s="5"/>
      <c r="H82" s="5"/>
    </row>
    <row r="83" spans="1:8" ht="86.25" customHeight="1">
      <c r="A83" s="27"/>
      <c r="B83" s="14" t="s">
        <v>92</v>
      </c>
      <c r="C83" s="83">
        <v>33965</v>
      </c>
      <c r="D83" s="83">
        <v>30069</v>
      </c>
      <c r="E83" s="83">
        <v>26808</v>
      </c>
      <c r="F83" s="18"/>
      <c r="G83" s="5"/>
      <c r="H83" s="5"/>
    </row>
    <row r="84" spans="1:7" ht="137.25" customHeight="1">
      <c r="A84" s="27"/>
      <c r="B84" s="14" t="s">
        <v>93</v>
      </c>
      <c r="C84" s="83">
        <f>2775.9-2775.9</f>
        <v>0</v>
      </c>
      <c r="D84" s="83">
        <v>0</v>
      </c>
      <c r="E84" s="83">
        <f>5551.8-5551.8</f>
        <v>0</v>
      </c>
      <c r="F84" s="18"/>
      <c r="G84" s="5"/>
    </row>
    <row r="85" spans="1:7" s="35" customFormat="1" ht="62.25" customHeight="1">
      <c r="A85" s="27"/>
      <c r="B85" s="14" t="s">
        <v>107</v>
      </c>
      <c r="C85" s="83">
        <f>285208.56+48896.75</f>
        <v>334105.31</v>
      </c>
      <c r="D85" s="83">
        <f>262394.49-262394.49</f>
        <v>0</v>
      </c>
      <c r="E85" s="83">
        <f>197019.55-197019.55</f>
        <v>0</v>
      </c>
      <c r="F85" s="36"/>
      <c r="G85" s="34"/>
    </row>
    <row r="86" spans="1:7" ht="51.75" customHeight="1">
      <c r="A86" s="27"/>
      <c r="B86" s="14" t="s">
        <v>113</v>
      </c>
      <c r="C86" s="83">
        <f>18201.46+335.56</f>
        <v>18537.02</v>
      </c>
      <c r="D86" s="83">
        <f>16745.51-16745.51</f>
        <v>0</v>
      </c>
      <c r="E86" s="83">
        <f>14840.89-14840.89</f>
        <v>0</v>
      </c>
      <c r="F86" s="18"/>
      <c r="G86" s="5"/>
    </row>
    <row r="87" spans="1:7" ht="81" customHeight="1">
      <c r="A87" s="27"/>
      <c r="B87" s="14" t="s">
        <v>122</v>
      </c>
      <c r="C87" s="83">
        <f>7397.8+11989.46</f>
        <v>19387.26</v>
      </c>
      <c r="D87" s="83">
        <f>18000-18000</f>
        <v>0</v>
      </c>
      <c r="E87" s="83">
        <f>18000-18000</f>
        <v>0</v>
      </c>
      <c r="F87" s="18"/>
      <c r="G87" s="5"/>
    </row>
    <row r="88" spans="1:7" ht="81" customHeight="1">
      <c r="A88" s="27"/>
      <c r="B88" s="14" t="s">
        <v>128</v>
      </c>
      <c r="C88" s="83">
        <f>93364.16+22200</f>
        <v>115564.16</v>
      </c>
      <c r="D88" s="83">
        <v>0</v>
      </c>
      <c r="E88" s="83">
        <v>0</v>
      </c>
      <c r="F88" s="73"/>
      <c r="G88" s="5"/>
    </row>
    <row r="89" spans="1:8" ht="81" customHeight="1">
      <c r="A89" s="27"/>
      <c r="B89" s="14" t="s">
        <v>127</v>
      </c>
      <c r="C89" s="83">
        <v>0</v>
      </c>
      <c r="D89" s="83">
        <v>0</v>
      </c>
      <c r="E89" s="83">
        <v>333370</v>
      </c>
      <c r="F89" s="18"/>
      <c r="G89" s="5"/>
      <c r="H89" s="5"/>
    </row>
    <row r="90" spans="1:8" ht="81" customHeight="1">
      <c r="A90" s="27"/>
      <c r="B90" s="14" t="s">
        <v>161</v>
      </c>
      <c r="C90" s="83">
        <f>40996+1110</f>
        <v>42106</v>
      </c>
      <c r="D90" s="83">
        <v>0</v>
      </c>
      <c r="E90" s="83">
        <v>0</v>
      </c>
      <c r="F90" s="18"/>
      <c r="G90" s="5"/>
      <c r="H90" s="5"/>
    </row>
    <row r="91" spans="1:8" ht="66.75" customHeight="1">
      <c r="A91" s="27"/>
      <c r="B91" s="76" t="s">
        <v>149</v>
      </c>
      <c r="C91" s="83">
        <v>29332.8</v>
      </c>
      <c r="D91" s="83">
        <v>0</v>
      </c>
      <c r="E91" s="83">
        <v>0</v>
      </c>
      <c r="F91" s="18"/>
      <c r="G91" s="5"/>
      <c r="H91" s="5"/>
    </row>
    <row r="92" spans="1:8" ht="62.25" customHeight="1">
      <c r="A92" s="27"/>
      <c r="B92" s="75" t="s">
        <v>150</v>
      </c>
      <c r="C92" s="83">
        <v>11157.86</v>
      </c>
      <c r="D92" s="83">
        <v>0</v>
      </c>
      <c r="E92" s="83">
        <v>0</v>
      </c>
      <c r="F92" s="18"/>
      <c r="G92" s="5"/>
      <c r="H92" s="5"/>
    </row>
    <row r="93" spans="1:8" ht="62.25" customHeight="1">
      <c r="A93" s="27"/>
      <c r="B93" s="75" t="s">
        <v>155</v>
      </c>
      <c r="C93" s="83">
        <v>0</v>
      </c>
      <c r="D93" s="83">
        <f>319332.23-319332.23</f>
        <v>0</v>
      </c>
      <c r="E93" s="83">
        <v>0</v>
      </c>
      <c r="F93" s="18"/>
      <c r="G93" s="5"/>
      <c r="H93" s="5"/>
    </row>
    <row r="94" spans="1:8" ht="62.25" customHeight="1">
      <c r="A94" s="27"/>
      <c r="B94" s="75" t="s">
        <v>156</v>
      </c>
      <c r="C94" s="83">
        <v>0</v>
      </c>
      <c r="D94" s="83">
        <f>49577.13-49577.13</f>
        <v>0</v>
      </c>
      <c r="E94" s="83">
        <v>0</v>
      </c>
      <c r="F94" s="18"/>
      <c r="G94" s="5"/>
      <c r="H94" s="5"/>
    </row>
    <row r="95" spans="1:8" ht="62.25" customHeight="1">
      <c r="A95" s="27"/>
      <c r="B95" s="75" t="s">
        <v>157</v>
      </c>
      <c r="C95" s="83">
        <v>0</v>
      </c>
      <c r="D95" s="83">
        <v>0</v>
      </c>
      <c r="E95" s="83">
        <v>4688</v>
      </c>
      <c r="F95" s="18"/>
      <c r="G95" s="5"/>
      <c r="H95" s="5"/>
    </row>
    <row r="96" spans="1:8" ht="62.25" customHeight="1">
      <c r="A96" s="27"/>
      <c r="B96" s="75" t="s">
        <v>158</v>
      </c>
      <c r="C96" s="85">
        <f>23400+1211.46</f>
        <v>24611.46</v>
      </c>
      <c r="D96" s="81">
        <f>23400-23400</f>
        <v>0</v>
      </c>
      <c r="E96" s="85">
        <f>23400-23400</f>
        <v>0</v>
      </c>
      <c r="F96" s="18"/>
      <c r="G96" s="5"/>
      <c r="H96" s="5"/>
    </row>
    <row r="97" spans="1:8" ht="83.25" customHeight="1">
      <c r="A97" s="27"/>
      <c r="B97" s="75" t="s">
        <v>167</v>
      </c>
      <c r="C97" s="85">
        <f>370.74+1112.2</f>
        <v>1482.94</v>
      </c>
      <c r="D97" s="81">
        <v>0</v>
      </c>
      <c r="E97" s="85">
        <v>0</v>
      </c>
      <c r="F97" s="18"/>
      <c r="G97" s="5"/>
      <c r="H97" s="5"/>
    </row>
    <row r="98" spans="1:8" ht="62.25" customHeight="1">
      <c r="A98" s="27"/>
      <c r="B98" s="75" t="s">
        <v>159</v>
      </c>
      <c r="C98" s="85">
        <f>14850-14850</f>
        <v>0</v>
      </c>
      <c r="D98" s="81">
        <v>0</v>
      </c>
      <c r="E98" s="85">
        <v>0</v>
      </c>
      <c r="F98" s="18"/>
      <c r="G98" s="5"/>
      <c r="H98" s="5"/>
    </row>
    <row r="99" spans="1:10" ht="44.25" customHeight="1">
      <c r="A99" s="68" t="s">
        <v>35</v>
      </c>
      <c r="B99" s="45" t="s">
        <v>26</v>
      </c>
      <c r="C99" s="80">
        <f>C100+C110+C111+C115+C112+C114+C113</f>
        <v>3993271.23</v>
      </c>
      <c r="D99" s="80">
        <f>D100+D110+D111+D115+D112+D114+D113</f>
        <v>3974431.2490000003</v>
      </c>
      <c r="E99" s="80">
        <f>E100+E110+E111+E115+E112+E114+E113</f>
        <v>3949920.488</v>
      </c>
      <c r="F99" s="11"/>
      <c r="G99" s="9"/>
      <c r="H99" s="9"/>
      <c r="I99" s="9"/>
      <c r="J99" s="9"/>
    </row>
    <row r="100" spans="1:8" ht="60.75" customHeight="1">
      <c r="A100" s="8" t="s">
        <v>53</v>
      </c>
      <c r="B100" s="45" t="s">
        <v>119</v>
      </c>
      <c r="C100" s="80">
        <f>C101+C102+C103+C104+C105+C106+C107+C109+C108</f>
        <v>48381.75</v>
      </c>
      <c r="D100" s="80">
        <f>D101+D102+D103+D104+D105+D106+D107+D109+D108</f>
        <v>48512.75</v>
      </c>
      <c r="E100" s="80">
        <f>E101+E102+E103+E104+E105+E106+E107+E109+E108</f>
        <v>48652.75</v>
      </c>
      <c r="F100" s="11"/>
      <c r="H100" s="10"/>
    </row>
    <row r="101" spans="1:9" s="12" customFormat="1" ht="99.75" customHeight="1">
      <c r="A101" s="15"/>
      <c r="B101" s="14" t="s">
        <v>100</v>
      </c>
      <c r="C101" s="83">
        <f>186+19</f>
        <v>205</v>
      </c>
      <c r="D101" s="83">
        <f>186+19</f>
        <v>205</v>
      </c>
      <c r="E101" s="83">
        <f>186+19</f>
        <v>205</v>
      </c>
      <c r="F101" s="19"/>
      <c r="G101" s="16"/>
      <c r="H101" s="17"/>
      <c r="I101" s="16"/>
    </row>
    <row r="102" spans="1:9" s="12" customFormat="1" ht="103.5" customHeight="1">
      <c r="A102" s="15"/>
      <c r="B102" s="13" t="s">
        <v>101</v>
      </c>
      <c r="C102" s="84">
        <v>1950</v>
      </c>
      <c r="D102" s="83">
        <v>2007</v>
      </c>
      <c r="E102" s="83">
        <v>2087</v>
      </c>
      <c r="F102" s="19"/>
      <c r="G102" s="16"/>
      <c r="H102" s="17"/>
      <c r="I102" s="16"/>
    </row>
    <row r="103" spans="1:9" s="12" customFormat="1" ht="108" customHeight="1">
      <c r="A103" s="15"/>
      <c r="B103" s="14" t="s">
        <v>102</v>
      </c>
      <c r="C103" s="84">
        <v>10573</v>
      </c>
      <c r="D103" s="83">
        <v>10649</v>
      </c>
      <c r="E103" s="83">
        <v>10709</v>
      </c>
      <c r="F103" s="19"/>
      <c r="G103" s="16"/>
      <c r="H103" s="17"/>
      <c r="I103" s="16"/>
    </row>
    <row r="104" spans="1:9" s="12" customFormat="1" ht="87.75" customHeight="1">
      <c r="A104" s="15"/>
      <c r="B104" s="14" t="s">
        <v>124</v>
      </c>
      <c r="C104" s="84">
        <v>4073</v>
      </c>
      <c r="D104" s="84">
        <v>4071</v>
      </c>
      <c r="E104" s="84">
        <v>4071</v>
      </c>
      <c r="F104" s="19"/>
      <c r="G104" s="16"/>
      <c r="H104" s="16"/>
      <c r="I104" s="16"/>
    </row>
    <row r="105" spans="1:9" s="12" customFormat="1" ht="86.25" customHeight="1">
      <c r="A105" s="15"/>
      <c r="B105" s="14" t="s">
        <v>103</v>
      </c>
      <c r="C105" s="84">
        <v>1291</v>
      </c>
      <c r="D105" s="84">
        <v>1291</v>
      </c>
      <c r="E105" s="84">
        <v>1291</v>
      </c>
      <c r="F105" s="19"/>
      <c r="G105" s="16"/>
      <c r="H105" s="17"/>
      <c r="I105" s="16"/>
    </row>
    <row r="106" spans="1:9" s="12" customFormat="1" ht="111.75" customHeight="1">
      <c r="A106" s="15"/>
      <c r="B106" s="14" t="s">
        <v>104</v>
      </c>
      <c r="C106" s="83">
        <v>3463</v>
      </c>
      <c r="D106" s="83">
        <v>3463</v>
      </c>
      <c r="E106" s="83">
        <v>3463</v>
      </c>
      <c r="F106" s="19"/>
      <c r="G106" s="16"/>
      <c r="H106" s="17"/>
      <c r="I106" s="16"/>
    </row>
    <row r="107" spans="1:9" s="12" customFormat="1" ht="101.25" customHeight="1">
      <c r="A107" s="15"/>
      <c r="B107" s="14" t="s">
        <v>165</v>
      </c>
      <c r="C107" s="83">
        <v>21928</v>
      </c>
      <c r="D107" s="83">
        <v>21928</v>
      </c>
      <c r="E107" s="83">
        <v>21928</v>
      </c>
      <c r="F107" s="19"/>
      <c r="G107" s="16"/>
      <c r="H107" s="17"/>
      <c r="I107" s="16"/>
    </row>
    <row r="108" spans="1:9" s="12" customFormat="1" ht="90" customHeight="1">
      <c r="A108" s="15"/>
      <c r="B108" s="14" t="s">
        <v>115</v>
      </c>
      <c r="C108" s="83">
        <v>1556</v>
      </c>
      <c r="D108" s="83">
        <v>1556</v>
      </c>
      <c r="E108" s="83">
        <v>1556</v>
      </c>
      <c r="F108" s="19"/>
      <c r="G108" s="16"/>
      <c r="H108" s="17"/>
      <c r="I108" s="16"/>
    </row>
    <row r="109" spans="1:9" s="12" customFormat="1" ht="109.5" customHeight="1">
      <c r="A109" s="15"/>
      <c r="B109" s="14" t="s">
        <v>110</v>
      </c>
      <c r="C109" s="83">
        <v>3342.75</v>
      </c>
      <c r="D109" s="83">
        <v>3342.75</v>
      </c>
      <c r="E109" s="83">
        <v>3342.75</v>
      </c>
      <c r="F109" s="19"/>
      <c r="G109" s="19"/>
      <c r="H109" s="19"/>
      <c r="I109" s="16"/>
    </row>
    <row r="110" spans="1:9" ht="93.75" customHeight="1">
      <c r="A110" s="7" t="s">
        <v>54</v>
      </c>
      <c r="B110" s="69" t="s">
        <v>126</v>
      </c>
      <c r="C110" s="81">
        <v>61543</v>
      </c>
      <c r="D110" s="81">
        <v>61543</v>
      </c>
      <c r="E110" s="81">
        <v>61543</v>
      </c>
      <c r="F110" s="18"/>
      <c r="G110" s="5"/>
      <c r="H110" s="5"/>
      <c r="I110" s="5"/>
    </row>
    <row r="111" spans="1:9" ht="82.5" customHeight="1">
      <c r="A111" s="7" t="s">
        <v>56</v>
      </c>
      <c r="B111" s="48" t="s">
        <v>121</v>
      </c>
      <c r="C111" s="81">
        <v>110942</v>
      </c>
      <c r="D111" s="81">
        <v>91814</v>
      </c>
      <c r="E111" s="81">
        <v>61210</v>
      </c>
      <c r="F111" s="18"/>
      <c r="G111" s="5"/>
      <c r="H111" s="5"/>
      <c r="I111" s="5"/>
    </row>
    <row r="112" spans="1:9" ht="72" customHeight="1">
      <c r="A112" s="7" t="s">
        <v>57</v>
      </c>
      <c r="B112" s="48" t="s">
        <v>120</v>
      </c>
      <c r="C112" s="81">
        <f>8.8-8.52</f>
        <v>0.28000000000000114</v>
      </c>
      <c r="D112" s="81">
        <v>0.299</v>
      </c>
      <c r="E112" s="81">
        <v>4290.138</v>
      </c>
      <c r="F112" s="33"/>
      <c r="G112" s="5"/>
      <c r="H112" s="5"/>
      <c r="I112" s="5"/>
    </row>
    <row r="113" spans="1:9" ht="114" customHeight="1">
      <c r="A113" s="7" t="s">
        <v>143</v>
      </c>
      <c r="B113" s="48" t="s">
        <v>144</v>
      </c>
      <c r="C113" s="81">
        <f>7957+0.2</f>
        <v>7957.2</v>
      </c>
      <c r="D113" s="81">
        <f>7957+0.2</f>
        <v>7957.2</v>
      </c>
      <c r="E113" s="81">
        <f>6408+3212.6</f>
        <v>9620.6</v>
      </c>
      <c r="F113" s="31"/>
      <c r="G113" s="31"/>
      <c r="H113" s="32"/>
      <c r="I113" s="5"/>
    </row>
    <row r="114" spans="1:9" ht="72" customHeight="1">
      <c r="A114" s="7" t="s">
        <v>139</v>
      </c>
      <c r="B114" s="48" t="s">
        <v>140</v>
      </c>
      <c r="C114" s="81">
        <f>82190+1476</f>
        <v>83666</v>
      </c>
      <c r="D114" s="81">
        <f>82190+1633</f>
        <v>83823</v>
      </c>
      <c r="E114" s="81">
        <f>83588+235</f>
        <v>83823</v>
      </c>
      <c r="F114" s="18"/>
      <c r="G114" s="5"/>
      <c r="H114" s="5"/>
      <c r="I114" s="5"/>
    </row>
    <row r="115" spans="1:9" ht="37.5" customHeight="1">
      <c r="A115" s="7" t="s">
        <v>55</v>
      </c>
      <c r="B115" s="48" t="s">
        <v>95</v>
      </c>
      <c r="C115" s="81">
        <f>C116+C117</f>
        <v>3680781</v>
      </c>
      <c r="D115" s="81">
        <f>D116+D117</f>
        <v>3680781</v>
      </c>
      <c r="E115" s="81">
        <f>E116+E117</f>
        <v>3680781</v>
      </c>
      <c r="F115" s="18"/>
      <c r="G115" s="5"/>
      <c r="H115" s="5"/>
      <c r="I115" s="5"/>
    </row>
    <row r="116" spans="1:9" ht="192" customHeight="1">
      <c r="A116" s="7"/>
      <c r="B116" s="14" t="s">
        <v>162</v>
      </c>
      <c r="C116" s="83">
        <f>127129-22963</f>
        <v>104166</v>
      </c>
      <c r="D116" s="83">
        <f>127129-22963</f>
        <v>104166</v>
      </c>
      <c r="E116" s="83">
        <f>127129-22963</f>
        <v>104166</v>
      </c>
      <c r="F116" s="18"/>
      <c r="G116" s="5"/>
      <c r="H116" s="5"/>
      <c r="I116" s="5"/>
    </row>
    <row r="117" spans="1:9" ht="230.25" customHeight="1">
      <c r="A117" s="7"/>
      <c r="B117" s="14" t="s">
        <v>94</v>
      </c>
      <c r="C117" s="83">
        <f>3491173+85442</f>
        <v>3576615</v>
      </c>
      <c r="D117" s="83">
        <f>3491173+85442</f>
        <v>3576615</v>
      </c>
      <c r="E117" s="83">
        <f>3491173+85442</f>
        <v>3576615</v>
      </c>
      <c r="F117" s="18"/>
      <c r="G117" s="18"/>
      <c r="H117" s="18"/>
      <c r="I117" s="5"/>
    </row>
    <row r="118" spans="1:9" ht="41.25" customHeight="1">
      <c r="A118" s="68" t="s">
        <v>38</v>
      </c>
      <c r="B118" s="45" t="s">
        <v>37</v>
      </c>
      <c r="C118" s="78">
        <f>C120+C119</f>
        <v>16500</v>
      </c>
      <c r="D118" s="78">
        <f>D120</f>
        <v>0</v>
      </c>
      <c r="E118" s="78">
        <f>E120</f>
        <v>0</v>
      </c>
      <c r="F118" s="18"/>
      <c r="G118" s="5"/>
      <c r="H118" s="5"/>
      <c r="I118" s="5"/>
    </row>
    <row r="119" spans="1:9" ht="41.25" customHeight="1">
      <c r="A119" s="7" t="s">
        <v>59</v>
      </c>
      <c r="B119" s="48" t="s">
        <v>177</v>
      </c>
      <c r="C119" s="29">
        <v>15000</v>
      </c>
      <c r="D119" s="29">
        <v>0</v>
      </c>
      <c r="E119" s="29">
        <v>0</v>
      </c>
      <c r="F119" s="18"/>
      <c r="G119" s="5"/>
      <c r="H119" s="5"/>
      <c r="I119" s="5"/>
    </row>
    <row r="120" spans="1:9" ht="57.75" customHeight="1">
      <c r="A120" s="7" t="s">
        <v>59</v>
      </c>
      <c r="B120" s="48" t="s">
        <v>60</v>
      </c>
      <c r="C120" s="29">
        <v>1500</v>
      </c>
      <c r="D120" s="81">
        <v>0</v>
      </c>
      <c r="E120" s="81">
        <v>0</v>
      </c>
      <c r="F120" s="18"/>
      <c r="G120" s="5"/>
      <c r="H120" s="5"/>
      <c r="I120" s="5"/>
    </row>
    <row r="121" spans="1:9" ht="36.75" customHeight="1">
      <c r="A121" s="50"/>
      <c r="B121" s="70" t="s">
        <v>22</v>
      </c>
      <c r="C121" s="80">
        <f>C14+C52</f>
        <v>19130393.11398</v>
      </c>
      <c r="D121" s="80">
        <f>D14+D52</f>
        <v>13712728.186689999</v>
      </c>
      <c r="E121" s="80">
        <f>E14+E52</f>
        <v>12360847.438</v>
      </c>
      <c r="F121" s="18"/>
      <c r="G121" s="5"/>
      <c r="H121" s="5"/>
      <c r="I121" s="5"/>
    </row>
    <row r="122" spans="1:6" ht="32.25" customHeight="1">
      <c r="A122" s="89"/>
      <c r="B122" s="89"/>
      <c r="C122" s="89"/>
      <c r="F122" s="11"/>
    </row>
    <row r="123" ht="15.75">
      <c r="F123" s="11"/>
    </row>
    <row r="124" spans="3:6" ht="15.75">
      <c r="C124" s="71"/>
      <c r="F124" s="11"/>
    </row>
    <row r="125" spans="3:6" ht="15.75">
      <c r="C125" s="71"/>
      <c r="F125" s="11"/>
    </row>
    <row r="126" spans="3:6" ht="15.75">
      <c r="C126" s="71"/>
      <c r="F126" s="11"/>
    </row>
    <row r="127" spans="3:6" ht="15.75">
      <c r="C127" s="71"/>
      <c r="F127" s="11"/>
    </row>
    <row r="128" spans="3:6" ht="15.75">
      <c r="C128" s="72"/>
      <c r="F128" s="11"/>
    </row>
    <row r="129" ht="15.75">
      <c r="F129" s="11"/>
    </row>
    <row r="130" ht="15.75">
      <c r="F130" s="11"/>
    </row>
    <row r="131" ht="15.75">
      <c r="F131" s="11"/>
    </row>
    <row r="132" ht="15.75">
      <c r="F132" s="11"/>
    </row>
    <row r="133" ht="15.75">
      <c r="F133" s="11"/>
    </row>
    <row r="134" ht="15.75">
      <c r="F134" s="11"/>
    </row>
    <row r="135" ht="15.75">
      <c r="F135" s="11"/>
    </row>
    <row r="136" ht="15.75">
      <c r="F136" s="11"/>
    </row>
    <row r="137" ht="15.75">
      <c r="F137" s="11"/>
    </row>
    <row r="138" ht="15.75">
      <c r="F138" s="11"/>
    </row>
    <row r="139" ht="15.75">
      <c r="F139" s="11"/>
    </row>
    <row r="140" ht="15.75">
      <c r="F140" s="11"/>
    </row>
    <row r="141" ht="15.75">
      <c r="F141" s="11"/>
    </row>
    <row r="142" ht="15.75">
      <c r="F142" s="11"/>
    </row>
    <row r="143" ht="15.75">
      <c r="F143" s="11"/>
    </row>
    <row r="168" ht="14.25" customHeight="1"/>
    <row r="169" ht="0.75" customHeight="1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2.25" customHeight="1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0.75" customHeight="1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0.75" customHeight="1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0.75" customHeight="1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0.75" customHeight="1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0.75" customHeight="1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2.25" customHeight="1" hidden="1"/>
    <row r="320" ht="15.75" hidden="1"/>
    <row r="321" ht="15.75" hidden="1"/>
    <row r="322" ht="15.75" hidden="1"/>
    <row r="323" ht="15.75" hidden="1"/>
    <row r="324" ht="15.75" hidden="1"/>
    <row r="325" ht="0.75" customHeight="1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0.75" customHeight="1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8" customHeight="1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0.75" customHeight="1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2.25" customHeight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0.75" customHeight="1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</sheetData>
  <sheetProtection/>
  <autoFilter ref="A13:K121"/>
  <mergeCells count="6">
    <mergeCell ref="A8:E8"/>
    <mergeCell ref="D11:E11"/>
    <mergeCell ref="A122:C122"/>
    <mergeCell ref="A11:A12"/>
    <mergeCell ref="B11:B12"/>
    <mergeCell ref="C11:C12"/>
  </mergeCells>
  <printOptions/>
  <pageMargins left="1.3779527559055118" right="0.3937007874015748" top="0.7874015748031497" bottom="0.7874015748031497" header="0.5118110236220472" footer="0.5118110236220472"/>
  <pageSetup fitToHeight="0" horizontalDpi="300" verticalDpi="300" orientation="portrait" paperSize="9" scale="53" r:id="rId1"/>
  <headerFooter alignWithMargins="0">
    <oddHeader>&amp;C&amp;P</oddHeader>
    <oddFooter>&amp;L9/мз</oddFooter>
  </headerFooter>
  <rowBreaks count="5" manualBreakCount="5">
    <brk id="33" max="4" man="1"/>
    <brk id="66" max="4" man="1"/>
    <brk id="103" max="4" man="1"/>
    <brk id="116" max="4" man="1"/>
    <brk id="121" max="4" man="1"/>
  </rowBreaks>
  <colBreaks count="1" manualBreakCount="1">
    <brk id="8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Ирина Б. Денисова</cp:lastModifiedBy>
  <cp:lastPrinted>2023-12-22T09:59:03Z</cp:lastPrinted>
  <dcterms:created xsi:type="dcterms:W3CDTF">2004-01-05T10:01:36Z</dcterms:created>
  <dcterms:modified xsi:type="dcterms:W3CDTF">2023-12-22T09:59:08Z</dcterms:modified>
  <cp:category/>
  <cp:version/>
  <cp:contentType/>
  <cp:contentStatus/>
</cp:coreProperties>
</file>