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2020-2021" sheetId="1" r:id="rId1"/>
  </sheets>
  <definedNames>
    <definedName name="_xlnm._FilterDatabase" localSheetId="0" hidden="1">'2020-2021'!$A$21:$L$650</definedName>
    <definedName name="Z_072D351B_4DCF_4C5F_BB0C_B1F84EBBD46B_.wvu.Cols" localSheetId="0" hidden="1">'2020-2021'!$I:$J</definedName>
    <definedName name="Z_072D351B_4DCF_4C5F_BB0C_B1F84EBBD46B_.wvu.PrintArea" localSheetId="0" hidden="1">'2020-2021'!$A$1:$I$562</definedName>
    <definedName name="Z_072D351B_4DCF_4C5F_BB0C_B1F84EBBD46B_.wvu.PrintTitles" localSheetId="0" hidden="1">'2020-2021'!$21:$21</definedName>
    <definedName name="Z_4AF32C0D_3EF2_4B3B_9612_87CA8DBB6ACF_.wvu.Cols" localSheetId="0" hidden="1">'2020-2021'!$I:$J</definedName>
    <definedName name="Z_4AF32C0D_3EF2_4B3B_9612_87CA8DBB6ACF_.wvu.PrintArea" localSheetId="0" hidden="1">'2020-2021'!$A$1:$I$562</definedName>
    <definedName name="Z_4AF32C0D_3EF2_4B3B_9612_87CA8DBB6ACF_.wvu.PrintTitles" localSheetId="0" hidden="1">'2020-2021'!$21:$21</definedName>
    <definedName name="Z_5F1072CB_A768_452E_BCF8_20340BB8BAB0_.wvu.Cols" localSheetId="0" hidden="1">'2020-2021'!$I:$J</definedName>
    <definedName name="Z_5F1072CB_A768_452E_BCF8_20340BB8BAB0_.wvu.PrintArea" localSheetId="0" hidden="1">'2020-2021'!$A$1:$I$562</definedName>
    <definedName name="Z_5F1072CB_A768_452E_BCF8_20340BB8BAB0_.wvu.PrintTitles" localSheetId="0" hidden="1">'2020-2021'!$21:$21</definedName>
    <definedName name="_xlnm.Print_Titles" localSheetId="0">'2020-2021'!$21:$21</definedName>
    <definedName name="_xlnm.Print_Area" localSheetId="0">'2020-2021'!$A$1:$L$650</definedName>
  </definedNames>
  <calcPr fullCalcOnLoad="1"/>
</workbook>
</file>

<file path=xl/sharedStrings.xml><?xml version="1.0" encoding="utf-8"?>
<sst xmlns="http://schemas.openxmlformats.org/spreadsheetml/2006/main" count="2842" uniqueCount="495">
  <si>
    <t>Муниципальная программа Сергиево-Посадского муниципального района "Развитие сельского хозяйства и регулирование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</si>
  <si>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</si>
  <si>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</si>
  <si>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</si>
  <si>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</si>
  <si>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</si>
  <si>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</si>
  <si>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</si>
  <si>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</si>
  <si>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Мероприятие "Мероприятия муниципальных учреждений в сфере физической культуры и спорта"</t>
  </si>
  <si>
    <t>05 1 02 77710</t>
  </si>
  <si>
    <t>Мероприятие "Субсидии муниципальным учреждениям физической культуры и спорта"</t>
  </si>
  <si>
    <t>05 1 10 00000</t>
  </si>
  <si>
    <t>05 1 11 77770</t>
  </si>
  <si>
    <t>05 1 12 77770</t>
  </si>
  <si>
    <t>05 1 13 77770</t>
  </si>
  <si>
    <t>Расходы на обеспечение деятельности Контрольно-счетной комиссии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</si>
  <si>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</si>
  <si>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</si>
  <si>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</si>
  <si>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09 3 00 00000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</si>
  <si>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</si>
  <si>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</si>
  <si>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</si>
  <si>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</si>
  <si>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4 "Социальная ипотека"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</si>
  <si>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</si>
  <si>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</si>
  <si>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Обеспечение земельными участками многодетных семей</t>
  </si>
  <si>
    <t>19 0 00 00630</t>
  </si>
  <si>
    <t>Другие вопросы в области средств массовой информации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</si>
  <si>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</si>
  <si>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</si>
  <si>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</si>
  <si>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Капитальные вложения в объекты государственной (муниципальной) собственности</t>
  </si>
  <si>
    <t>Подпрограмма III "Развитие дополнительного образования  сферы культуры"</t>
  </si>
  <si>
    <t>14 1 00 00000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</si>
  <si>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</si>
  <si>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14 1 00 88880</t>
  </si>
  <si>
    <t>14 1 00 88890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</si>
  <si>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</si>
  <si>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</si>
  <si>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</si>
  <si>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</si>
  <si>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</si>
  <si>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</si>
  <si>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Подпрограмма II "Общее образование"</t>
  </si>
  <si>
    <t>Подпрограмма I " Дошкольное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</si>
  <si>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</si>
  <si>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</si>
  <si>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</si>
  <si>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Расходы на обеспечение деятельности МКУ "Фонд земельных ресурсов"</t>
  </si>
  <si>
    <t>10 1 00 00000</t>
  </si>
  <si>
    <t>Софинансирование расходов на проведение капитального ремонта подъездов многоквартирных домов</t>
  </si>
  <si>
    <t>09 6 00 00000</t>
  </si>
  <si>
    <t>Субсидия на капитальные вложения в общеобразовательные организации в целях обеспечения односменного режима обучения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</si>
  <si>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</si>
  <si>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Капитальные вложения в объекты  государственной (муниципальной) собственности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</si>
  <si>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</si>
  <si>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</si>
  <si>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</si>
  <si>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</si>
  <si>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</si>
  <si>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</si>
  <si>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</si>
  <si>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Расходы на содержание МУ "Хозяйственно-эксплуатационный центр"</t>
  </si>
  <si>
    <t>Расходы на содержание  МКУ "Центр муниципальных закупок"</t>
  </si>
  <si>
    <t>25 1 00 77710</t>
  </si>
  <si>
    <t>02 1 00 88830</t>
  </si>
  <si>
    <t>Организация библиотечного обслуживания и досуга в сельских поселениях</t>
  </si>
  <si>
    <t>12 0 00 00000</t>
  </si>
  <si>
    <t>Расходы на содержание  МБУ "Развитие"</t>
  </si>
  <si>
    <t>12 5 00 99590</t>
  </si>
  <si>
    <t>19 0 00 99590</t>
  </si>
  <si>
    <t>12 5 00 90690</t>
  </si>
  <si>
    <t>Содержание  мест захоронений</t>
  </si>
  <si>
    <t>00 0 00 00000</t>
  </si>
  <si>
    <t>08 0 00 00000</t>
  </si>
  <si>
    <t>10 0 00 00000</t>
  </si>
  <si>
    <t>11 0 00 00000</t>
  </si>
  <si>
    <t>12 2 00 00000</t>
  </si>
  <si>
    <t>13 0 00 00000</t>
  </si>
  <si>
    <t>16 0 00 00000</t>
  </si>
  <si>
    <t>17 0 00 00000</t>
  </si>
  <si>
    <t>19 0 00 00000</t>
  </si>
  <si>
    <t>20 0 00 00000</t>
  </si>
  <si>
    <t>22 0 00 00000</t>
  </si>
  <si>
    <t>23 0 00 00000</t>
  </si>
  <si>
    <t>Обеспечение деятельности МБУ "Дорожник Сергиево-Посадского муниципального района Московской области"</t>
  </si>
  <si>
    <t>Исполнение судебных актов судебных органов</t>
  </si>
  <si>
    <t xml:space="preserve">Сергиево-Посадского </t>
  </si>
  <si>
    <t>310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</si>
  <si>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</si>
  <si>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Обеспечение деятельности  МКУ "Специализированная служба по вопросам похоронного дела Сергиево-Посадского муниципального района"</t>
  </si>
  <si>
    <t>22 0 00 90590</t>
  </si>
  <si>
    <t>11 0 00 88870</t>
  </si>
  <si>
    <t>26 0 00 00000</t>
  </si>
  <si>
    <t>Проведение мероприятий, направленных на популяризацию роли предпринимательского сообщества</t>
  </si>
  <si>
    <t>12 2 00 04990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</si>
  <si>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</si>
  <si>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</si>
  <si>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</si>
  <si>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</si>
  <si>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S2270</t>
  </si>
  <si>
    <t>16 0 00 88880</t>
  </si>
  <si>
    <t>02 1 00 77770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</si>
  <si>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</si>
  <si>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</si>
  <si>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</si>
  <si>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</si>
  <si>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</si>
  <si>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</si>
  <si>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</si>
  <si>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02 5 00 00000</t>
  </si>
  <si>
    <t>02 5 00 77590</t>
  </si>
  <si>
    <t>03 1 00 88820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</si>
  <si>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</si>
  <si>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</si>
  <si>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</si>
  <si>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</si>
  <si>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</si>
  <si>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</si>
  <si>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</si>
  <si>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</si>
  <si>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</si>
  <si>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</si>
  <si>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</si>
  <si>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</si>
  <si>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</si>
  <si>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</si>
  <si>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</si>
  <si>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</si>
  <si>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</si>
  <si>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</si>
  <si>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</si>
  <si>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</si>
  <si>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</si>
  <si>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</si>
  <si>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</si>
  <si>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</si>
  <si>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</si>
  <si>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</si>
  <si>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</si>
  <si>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</si>
  <si>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</si>
  <si>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</si>
  <si>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к решению Совета депутатов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</si>
  <si>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</si>
  <si>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</si>
  <si>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</si>
  <si>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</si>
  <si>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</si>
  <si>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</si>
  <si>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</si>
  <si>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</si>
  <si>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</si>
  <si>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</si>
  <si>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</si>
  <si>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</si>
  <si>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</si>
  <si>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</si>
  <si>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</si>
  <si>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</si>
  <si>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</si>
  <si>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</si>
  <si>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</si>
  <si>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</si>
  <si>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</si>
  <si>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</si>
  <si>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</si>
  <si>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</si>
  <si>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</si>
  <si>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</si>
  <si>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</si>
  <si>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</si>
  <si>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</si>
  <si>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</si>
  <si>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 "Развитие библиотечного дела"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</si>
  <si>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</si>
  <si>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</si>
  <si>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Укрепление материально-технической базы учреждений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</si>
  <si>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</si>
  <si>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</si>
  <si>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</si>
  <si>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</si>
  <si>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</si>
  <si>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</si>
  <si>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</si>
  <si>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</si>
  <si>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</si>
  <si>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</si>
  <si>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</si>
  <si>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</si>
  <si>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</si>
  <si>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810</t>
  </si>
  <si>
    <t>Мероприятия в сфере образования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</si>
  <si>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</si>
  <si>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</si>
  <si>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</si>
  <si>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</si>
  <si>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</si>
  <si>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</si>
  <si>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</si>
  <si>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</si>
  <si>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</si>
  <si>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</si>
  <si>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</si>
  <si>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</si>
  <si>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</si>
  <si>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</si>
  <si>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</si>
  <si>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</si>
  <si>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</si>
  <si>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</si>
  <si>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</si>
  <si>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</si>
  <si>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</si>
  <si>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</si>
  <si>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</si>
  <si>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</si>
  <si>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</si>
  <si>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</si>
  <si>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400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</si>
  <si>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</si>
  <si>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</si>
  <si>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</si>
  <si>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</si>
  <si>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</si>
  <si>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</si>
  <si>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</si>
  <si>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</si>
  <si>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</si>
  <si>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</si>
  <si>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</si>
  <si>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</si>
  <si>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</si>
  <si>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</si>
  <si>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</si>
  <si>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Муниципальная программа Сергиево-Посадского муниципального района "Жилище"</t>
  </si>
  <si>
    <t>Другие общегосударственные вопросы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</si>
  <si>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</si>
  <si>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</si>
  <si>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</si>
  <si>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</si>
  <si>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</si>
  <si>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</si>
  <si>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Мероприятия в сфере дополнительного образования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</si>
  <si>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</si>
  <si>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</si>
  <si>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03 0 0000 000</t>
  </si>
  <si>
    <t>01 0 00 00000</t>
  </si>
  <si>
    <t>02 0 00 00000</t>
  </si>
  <si>
    <t>02 1 00 00000</t>
  </si>
  <si>
    <t>09 4 00 00000</t>
  </si>
  <si>
    <t>03 0 00 00000</t>
  </si>
  <si>
    <t>03 1 0 00000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</si>
  <si>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</si>
  <si>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</si>
  <si>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</si>
  <si>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</si>
  <si>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</si>
  <si>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</si>
  <si>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</si>
  <si>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</si>
  <si>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</si>
  <si>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</si>
  <si>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</si>
  <si>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</si>
  <si>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</si>
  <si>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</si>
  <si>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</si>
  <si>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05 1 00 00000</t>
  </si>
  <si>
    <t>05 0 00 00000</t>
  </si>
  <si>
    <t>06 0 00 00000</t>
  </si>
  <si>
    <t>06 0 00 88880</t>
  </si>
  <si>
    <t>07 0 00 00000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</si>
  <si>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</si>
  <si>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</si>
  <si>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</si>
  <si>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</si>
  <si>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</si>
  <si>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</si>
  <si>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</si>
  <si>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</si>
  <si>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</si>
  <si>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11 0 00 17590</t>
  </si>
  <si>
    <t>11 0 00 88880</t>
  </si>
  <si>
    <t>12 1 00 00000</t>
  </si>
  <si>
    <t>12 1 00 88880</t>
  </si>
  <si>
    <t>12 3 00 00000</t>
  </si>
  <si>
    <t>12 3 00 88880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</si>
  <si>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</si>
  <si>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</si>
  <si>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</si>
  <si>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</si>
  <si>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</si>
  <si>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</si>
  <si>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</si>
  <si>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</si>
  <si>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17 0 00 88880</t>
  </si>
  <si>
    <t>20 0 00 88880</t>
  </si>
  <si>
    <t>22 0 00 88880</t>
  </si>
  <si>
    <t>23 0 00 88880</t>
  </si>
  <si>
    <t>25 0 00 00000</t>
  </si>
  <si>
    <t>25 1 00 00000</t>
  </si>
  <si>
    <t>25 1 00 77770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</si>
  <si>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</si>
  <si>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</si>
  <si>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</si>
  <si>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</si>
  <si>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</si>
  <si>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</si>
  <si>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Расходы на обеспечение деятельности (оказание услуг) муниципальных учреждений</t>
  </si>
  <si>
    <t>14 0 00 00000</t>
  </si>
  <si>
    <t>Подпрограмма "Профилактика преступлений и иных правонарушений"</t>
  </si>
  <si>
    <t>Расходы на обеспечение деятельности МКУ "ЕДДС-112"</t>
  </si>
  <si>
    <t>08 2 00 90590</t>
  </si>
  <si>
    <t>08 5 00 00000</t>
  </si>
  <si>
    <t>08 5 00 88810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</si>
  <si>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</si>
  <si>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Обеспечение деятельности МАУ "Ледовый спортивный комплекс "Сергиев Посад"</t>
  </si>
  <si>
    <t>Обеспечение деятельности МУ ФОСКИ "Сплочение"</t>
  </si>
  <si>
    <t>25 1 00 77720</t>
  </si>
  <si>
    <t>Обеспечение и защита информационно-технологической и телекоммуникационной инфраструктуры</t>
  </si>
  <si>
    <t>04 0 00 00000</t>
  </si>
  <si>
    <t>04 0 00 88880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</si>
  <si>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</si>
  <si>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районе"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</si>
  <si>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</si>
  <si>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Муниципальная программа  "Доступная среда"</t>
  </si>
  <si>
    <t>Муниципальная  программа  "Создание условий для устойчивого экономического роста в Сергиево-Посадском муниципальном районе Московской области"</t>
  </si>
  <si>
    <t>Высшее образование</t>
  </si>
  <si>
    <t>Дополнительное образование детей</t>
  </si>
  <si>
    <t xml:space="preserve">Молодежная политика </t>
  </si>
  <si>
    <t xml:space="preserve">Проведение мероприятий по обеспечению занятости несовершеннолетних </t>
  </si>
  <si>
    <t>Муниципальная программа Сергиево-Посадского муниципального района "Развитие образования в Сергиево-Посадском муниципальном районе Московской области"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</si>
  <si>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</si>
  <si>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</si>
  <si>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 программа  "Архитектура и градостроительство Сергиево-Посадского муниципального  района Московской области"</t>
  </si>
  <si>
    <t>Муниципальная программа Сергиево-Посадского муниципального района "Развитие  культуры в 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</si>
  <si>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</si>
  <si>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</si>
  <si>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</si>
  <si>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</si>
  <si>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 программа Сергиево-Посадского муниципального района "Муниципальное управление"</t>
  </si>
  <si>
    <t>20 0 00 88800</t>
  </si>
  <si>
    <t>Мероприятия по муниципальной программе "Доступная среда"</t>
  </si>
  <si>
    <t>13 0 00 88780</t>
  </si>
  <si>
    <t>01 0 00 62080</t>
  </si>
  <si>
    <t>03 1 00 62110</t>
  </si>
  <si>
    <t>03 1 00 62140</t>
  </si>
  <si>
    <t>03 2 00 60680</t>
  </si>
  <si>
    <t>03 2 00 62200</t>
  </si>
  <si>
    <t>03 2 00 62210</t>
  </si>
  <si>
    <t>03 2 00 62220</t>
  </si>
  <si>
    <t>03 2 00 62230</t>
  </si>
  <si>
    <t>03 2 00 62240</t>
  </si>
  <si>
    <t>03 2 00 62060</t>
  </si>
  <si>
    <t>09 3 00 60820</t>
  </si>
  <si>
    <t>12 2 00 60690</t>
  </si>
  <si>
    <t>Субсидия на мероприятия по организации отдыха детей в каникулярное время</t>
  </si>
  <si>
    <t>Субсидия на строительство и реконструкцию объектов коммунальной инфраструктуры</t>
  </si>
  <si>
    <t xml:space="preserve">Руководитель контрольно-счетной комиссии муниципального образования </t>
  </si>
  <si>
    <t>06 0 00 60870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</si>
  <si>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</si>
  <si>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</si>
  <si>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Другие вопросы в области жилищно-коммунального хозяйства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</si>
  <si>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</si>
  <si>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</si>
  <si>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Жилищное хозяйство</t>
  </si>
  <si>
    <t>Подпрограмма III "Создание условий для обеспечения качественными жилишно-коммунальными услугами"</t>
  </si>
  <si>
    <t>Подпрограмма I "Чистая вода"</t>
  </si>
  <si>
    <t>10 1 00 S0330</t>
  </si>
  <si>
    <t>Подпрограмма IV "Энергосбережение и повышение энергетической эффективности "</t>
  </si>
  <si>
    <t>10 4 00 00000</t>
  </si>
  <si>
    <t>10 4 00 88780</t>
  </si>
  <si>
    <t>10 3 00 00000</t>
  </si>
  <si>
    <t>10 3 00 S4080</t>
  </si>
  <si>
    <t>10 3 00 61420</t>
  </si>
  <si>
    <t>10 3 00 61410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</si>
  <si>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</si>
  <si>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</si>
  <si>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</si>
  <si>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Повышение квалификации работников</t>
  </si>
  <si>
    <t>12 5 00 04880</t>
  </si>
  <si>
    <t>Подпрограмма "Комфортная городская среда"</t>
  </si>
  <si>
    <t>18 1 00 00000</t>
  </si>
  <si>
    <t>18 1 00 62670</t>
  </si>
  <si>
    <t>26 0 00 88880</t>
  </si>
  <si>
    <t>Расходы на обеспечение подвоза обучающихся к месту обучения в муниципальные общеобразовательные учреждения, расположенные в сельских населенных пунктах</t>
  </si>
  <si>
    <t>Софинансирование субсидии на обеспечение подвоза обучающихся к месту обучения в муниципальные общеобразовательные учреждения, расположенные в сельских населенных пунктах</t>
  </si>
  <si>
    <t>03 2 00 82270</t>
  </si>
  <si>
    <t>Мероприятия по предупреждению возникновения аварийной ситуации на объектах жилищно-коммунального хозяйства</t>
  </si>
  <si>
    <t>10 4 00 88960</t>
  </si>
  <si>
    <t>Муниципальная  программа  "Формирование современной комфортной городской среды"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</si>
  <si>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</si>
  <si>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23 0 00 S2640</t>
  </si>
  <si>
    <t>Софинансирование субсидии по капитальному ремонту и ремонту автомобильных дорог общего пользования местного значения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</si>
  <si>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</si>
  <si>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Другие вопросы в области образования</t>
  </si>
  <si>
    <t>Подпрограмма "Повышение инвестиционной привлекательности Сергиево-Посадского муниципального района"</t>
  </si>
  <si>
    <t>14</t>
  </si>
  <si>
    <t>Софинансирование субсидии на компенсацию оплаты основного долга  по ипотечному жилищному кредиту</t>
  </si>
  <si>
    <t>13 0 00 88000</t>
  </si>
  <si>
    <t>Прочие расходы на обеспечение деятельности подведомственных учреждений</t>
  </si>
  <si>
    <t>03 1 00 88850</t>
  </si>
  <si>
    <t>09 7 00 51760</t>
  </si>
  <si>
    <t>Софинансирование субсидии на капитальные вложения в объекты общего образования</t>
  </si>
  <si>
    <t>02 2 00 88810</t>
  </si>
  <si>
    <t>Проведение мероприятий, направленных на популяризацию сферы культуры</t>
  </si>
  <si>
    <t>Субсидия в капитальные вложения в объекты общего образования</t>
  </si>
  <si>
    <t>Мероприятия по содержанию муниципального индустриального парка</t>
  </si>
  <si>
    <t>02 1 00 88100</t>
  </si>
  <si>
    <t>Транспорт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</si>
  <si>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</si>
  <si>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Субсидия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</si>
  <si>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Доплаты к пенсиям, дополнильное пенсионное обеспечение</t>
  </si>
  <si>
    <t>Размещение социальной рекламы</t>
  </si>
  <si>
    <t>13 0 00 88870</t>
  </si>
  <si>
    <t>03 2 00 S2340</t>
  </si>
  <si>
    <t>Софинансирование субсидии на мероприятия по проведению капитального ремонта в муниципальных общеобразовательных организациях в Московской области</t>
  </si>
  <si>
    <t>03 2 00 88850</t>
  </si>
  <si>
    <t>Расходы на компенсацию затрат субъектам малого и среднего предпринимательства</t>
  </si>
  <si>
    <t>Мероприятие "Создание и развитие индустриальных парков, промышленных площадок"</t>
  </si>
  <si>
    <t>Софинансирование субсидии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</si>
  <si>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03 3 00 82190</t>
  </si>
  <si>
    <t>Расходы на мероприятия по организации отдыха детей в каникулярное время</t>
  </si>
  <si>
    <t>Предоставление субсидии Союзу "Торгово-промышленная палата Сергиево-Посадского района"</t>
  </si>
  <si>
    <t>11 0 00 88860</t>
  </si>
  <si>
    <t>Установка индивидуальных приборов учета энергетических ресурсов в муниципальном жилищном фонде</t>
  </si>
  <si>
    <t xml:space="preserve">Распределение бюджетных ассигнований по целевым статьям (муниципальным программам), </t>
  </si>
  <si>
    <t xml:space="preserve"> группам и подгруппам видов расходов классификации расходов</t>
  </si>
  <si>
    <t xml:space="preserve">Сумма на 2020 год                   </t>
  </si>
  <si>
    <t xml:space="preserve">Сумма на 2021 год                    </t>
  </si>
  <si>
    <t>09 7 00 51350</t>
  </si>
  <si>
    <t>05 1 12 77710</t>
  </si>
  <si>
    <t>Мероприятия в сфере физической культуры и спорта</t>
  </si>
  <si>
    <t>Подпрограмма 3 «Обеспечение жильем детей – сирот и детей, оставшихся без попечения родителей, лиц из числа детей-сирот и детей, оставшихся без попечения родителей»</t>
  </si>
  <si>
    <t>Приложение №9</t>
  </si>
  <si>
    <t xml:space="preserve"> бюджета Сергиево-Посадского муниципального района на плановый период 2020-2021 годов </t>
  </si>
  <si>
    <t>Мероприятия в сфере культуры и кинематографии</t>
  </si>
  <si>
    <t>12 5 00 00601</t>
  </si>
  <si>
    <t>от  11.12.2018  № 46/02-МЗ</t>
  </si>
  <si>
    <t>Субсидия на мероприятия по проведению капитального ремонта в муниципальных дошкольных образовательных организациях Московской области</t>
  </si>
  <si>
    <t>Субсидия на мероприятия по проведению капитального ремонта в муниципальных общеобразовательных организациях Московской области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</si>
  <si>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</si>
  <si>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</si>
  <si>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Субсидия на рекультивацию полигонов твердых коммунальных отходов</t>
  </si>
  <si>
    <t>Субсидия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</si>
  <si>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 0 G1 52420</t>
  </si>
  <si>
    <t>10 3 00 88950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</si>
  <si>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</si>
  <si>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840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</si>
  <si>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</si>
  <si>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</si>
  <si>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</si>
  <si>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03 1 00 S2590</t>
  </si>
  <si>
    <t>03 2 00 S2260</t>
  </si>
  <si>
    <t>11 0 00 S1100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</si>
  <si>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</si>
  <si>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02 3 А1 60480</t>
  </si>
  <si>
    <t>03 1 D2 60600</t>
  </si>
  <si>
    <t>03 2 E1 64260</t>
  </si>
  <si>
    <t>03 2 E1 64480</t>
  </si>
  <si>
    <t>03 2 E1 62340</t>
  </si>
  <si>
    <t>03 2 D2 60600</t>
  </si>
  <si>
    <t>03 2 D2 Д0600</t>
  </si>
  <si>
    <t>04 0 D6 60940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</si>
  <si>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</si>
  <si>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</si>
  <si>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Мероприятие по разработке "Генеральной схемы санитарной очистки территории Сергиево-Посадского городского округа"</t>
  </si>
  <si>
    <t>07 0 00 78880</t>
  </si>
  <si>
    <t>07 0 G1 52429</t>
  </si>
  <si>
    <t>Мероприятия по разработке Схемы теплоснабжения Сергиево-Посадского городского округа</t>
  </si>
  <si>
    <t>10 3 00 88830</t>
  </si>
  <si>
    <t>Мероприятия по разработке Схемы водоснабжения и водоотведения Сергиево-Посадского городского округа</t>
  </si>
  <si>
    <t>10 3 00 88840</t>
  </si>
  <si>
    <t>Подпрограмма 1 "Комплексное освоение земельных участков в целях жилищного строительства и развитие застроенных территорий"</t>
  </si>
  <si>
    <t>09 1 00 00000</t>
  </si>
  <si>
    <t>Субсидия на обеспечение мероприятий по переселению граждан из аварийного жилищного фонда</t>
  </si>
  <si>
    <t>09 1 00 09605</t>
  </si>
  <si>
    <t>Софинансирование субсидии на обеспечение мероприятий по переселению граждан из аварийного жилищного фонда</t>
  </si>
  <si>
    <t>09 1 00 S9605</t>
  </si>
  <si>
    <t>На исполнение обязательств  МУП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</si>
  <si>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Реализация  мероприятий по созданию в муниципальных дошкольных образовательных организациях условий для получения детьми-инвалидами качественного образования</t>
  </si>
  <si>
    <t>Реализация мероприятий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</si>
  <si>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Реализация мероприятий по созданию в муниципальных  организациях дополнительного образования детей условий для получения детьми-инвалидами качественного образования</t>
  </si>
  <si>
    <t>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</si>
  <si>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</si>
  <si>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</si>
  <si>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00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</si>
  <si>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</si>
  <si>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городского округа</t>
  </si>
  <si>
    <t>Приложение № 8</t>
  </si>
  <si>
    <t>от 26.12.2019 №14/01-МЗ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</si>
</sst>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90" fontId="4" fillId="0" borderId="10" xfId="6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0" fontId="12" fillId="0" borderId="1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80" fontId="12" fillId="0" borderId="10" xfId="0" applyNumberFormat="1" applyFont="1" applyBorder="1" applyAlignment="1">
      <alignment wrapText="1"/>
    </xf>
    <xf numFmtId="180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911"/>
  <sheetViews>
    <sheetView tabSelected="1" view="pageBreakPreview" zoomScaleNormal="90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4.00390625" style="2" customWidth="1"/>
    <col min="2" max="2" width="66.50390625" style="1" customWidth="1"/>
    <col min="3" max="3" width="15.625" style="3" customWidth="1"/>
    <col min="4" max="5" width="4.625" style="3" customWidth="1"/>
    <col min="6" max="6" width="6.125" style="3" customWidth="1"/>
    <col min="7" max="7" width="14.875" style="1" customWidth="1"/>
    <col min="8" max="8" width="14.625" style="1" customWidth="1"/>
    <col min="9" max="9" width="14.00390625" style="1" hidden="1" customWidth="1"/>
    <col min="10" max="10" width="15.50390625" style="1" hidden="1" customWidth="1"/>
    <col min="11" max="12" width="13.50390625" style="1" customWidth="1"/>
    <col min="13" max="13" width="6.625" style="1" customWidth="1"/>
    <col min="14" max="14" width="11.875" style="1" bestFit="1" customWidth="1"/>
    <col min="15" max="16" width="8.875" style="1" customWidth="1"/>
    <col min="17" max="17" width="11.875" style="1" bestFit="1" customWidth="1"/>
    <col min="18" max="16384" width="8.875" style="1" customWidth="1"/>
  </cols>
  <sheetData>
    <row r="1" spans="3:11" ht="17.25" customHeight="1">
      <c r="C1" s="1"/>
      <c r="G1" s="72"/>
      <c r="H1" s="73"/>
      <c r="I1" s="32"/>
      <c r="J1" s="32"/>
      <c r="K1" s="31"/>
    </row>
    <row r="2" spans="3:11" ht="17.25" customHeight="1">
      <c r="C2" s="1"/>
      <c r="G2" s="72"/>
      <c r="H2" s="73"/>
      <c r="I2" s="32"/>
      <c r="J2" s="32"/>
      <c r="K2" s="74" t="s">
        <v>493</v>
      </c>
    </row>
    <row r="3" spans="3:11" ht="17.25" customHeight="1">
      <c r="C3" s="1"/>
      <c r="G3" s="72"/>
      <c r="H3" s="73"/>
      <c r="I3" s="32"/>
      <c r="J3" s="32"/>
      <c r="K3" s="74" t="s">
        <v>146</v>
      </c>
    </row>
    <row r="4" spans="3:11" ht="17.25" customHeight="1">
      <c r="C4" s="1"/>
      <c r="G4" s="72"/>
      <c r="H4" s="73"/>
      <c r="I4" s="32"/>
      <c r="J4" s="32"/>
      <c r="K4" s="74" t="s">
        <v>90</v>
      </c>
    </row>
    <row r="5" spans="3:11" ht="17.25" customHeight="1">
      <c r="C5" s="1"/>
      <c r="G5" s="72"/>
      <c r="H5" s="73"/>
      <c r="I5" s="32"/>
      <c r="J5" s="32"/>
      <c r="K5" s="74" t="s">
        <v>492</v>
      </c>
    </row>
    <row r="6" spans="3:11" ht="17.25" customHeight="1">
      <c r="C6" s="1"/>
      <c r="G6" s="72"/>
      <c r="H6" s="73"/>
      <c r="I6" s="32"/>
      <c r="J6" s="32"/>
      <c r="K6" s="74" t="s">
        <v>148</v>
      </c>
    </row>
    <row r="7" spans="3:11" ht="17.25" customHeight="1">
      <c r="C7" s="1"/>
      <c r="G7" s="72"/>
      <c r="H7" s="73"/>
      <c r="I7" s="32"/>
      <c r="J7" s="32"/>
      <c r="K7" s="74" t="s">
        <v>494</v>
      </c>
    </row>
    <row r="8" spans="3:11" ht="17.25" customHeight="1">
      <c r="C8" s="1"/>
      <c r="G8" s="72"/>
      <c r="H8" s="73"/>
      <c r="I8" s="32"/>
      <c r="J8" s="32"/>
      <c r="K8" s="31"/>
    </row>
    <row r="9" spans="3:11" ht="17.25" customHeight="1">
      <c r="C9" s="1"/>
      <c r="G9" s="72"/>
      <c r="H9" s="73"/>
      <c r="I9" s="32"/>
      <c r="J9" s="32"/>
      <c r="K9" s="31"/>
    </row>
    <row r="10" spans="3:11" ht="17.25" customHeight="1">
      <c r="C10" s="1"/>
      <c r="G10" s="74"/>
      <c r="H10" s="73"/>
      <c r="I10" s="32"/>
      <c r="J10" s="32"/>
      <c r="K10" s="74" t="s">
        <v>438</v>
      </c>
    </row>
    <row r="11" spans="3:11" ht="17.25" customHeight="1">
      <c r="C11" s="1"/>
      <c r="G11" s="74"/>
      <c r="H11" s="73"/>
      <c r="I11" s="32"/>
      <c r="J11" s="32"/>
      <c r="K11" s="74" t="s">
        <v>146</v>
      </c>
    </row>
    <row r="12" spans="3:11" ht="17.25" customHeight="1">
      <c r="C12" s="1"/>
      <c r="G12" s="74"/>
      <c r="H12" s="73"/>
      <c r="I12" s="32"/>
      <c r="J12" s="32"/>
      <c r="K12" s="74" t="s">
        <v>90</v>
      </c>
    </row>
    <row r="13" spans="3:11" ht="17.25" customHeight="1">
      <c r="C13" s="1"/>
      <c r="G13" s="74"/>
      <c r="H13" s="73"/>
      <c r="I13" s="32"/>
      <c r="J13" s="32"/>
      <c r="K13" s="74" t="s">
        <v>147</v>
      </c>
    </row>
    <row r="14" spans="3:11" ht="17.25" customHeight="1">
      <c r="C14" s="1"/>
      <c r="G14" s="74"/>
      <c r="H14" s="73"/>
      <c r="I14" s="32"/>
      <c r="J14" s="32"/>
      <c r="K14" s="74" t="s">
        <v>148</v>
      </c>
    </row>
    <row r="15" spans="3:11" ht="17.25" customHeight="1">
      <c r="C15" s="1"/>
      <c r="G15" s="74"/>
      <c r="H15" s="73"/>
      <c r="I15" s="32"/>
      <c r="J15" s="32"/>
      <c r="K15" s="74" t="s">
        <v>442</v>
      </c>
    </row>
    <row r="16" spans="3:11" ht="18" customHeight="1">
      <c r="C16" s="1"/>
      <c r="G16" s="17"/>
      <c r="H16" s="17"/>
      <c r="I16" s="17"/>
      <c r="J16" s="17"/>
      <c r="K16" s="17"/>
    </row>
    <row r="17" spans="1:12" ht="19.5" customHeight="1">
      <c r="A17" s="83" t="s">
        <v>430</v>
      </c>
      <c r="B17" s="84"/>
      <c r="C17" s="84"/>
      <c r="D17" s="84"/>
      <c r="E17" s="84"/>
      <c r="F17" s="84"/>
      <c r="G17" s="84"/>
      <c r="H17" s="85"/>
      <c r="I17" s="85"/>
      <c r="J17" s="85"/>
      <c r="K17" s="85"/>
      <c r="L17" s="85"/>
    </row>
    <row r="18" spans="1:12" ht="18.75" customHeight="1">
      <c r="A18" s="83" t="s">
        <v>431</v>
      </c>
      <c r="B18" s="84"/>
      <c r="C18" s="84"/>
      <c r="D18" s="84"/>
      <c r="E18" s="84"/>
      <c r="F18" s="84"/>
      <c r="G18" s="84"/>
      <c r="H18" s="85"/>
      <c r="I18" s="85"/>
      <c r="J18" s="85"/>
      <c r="K18" s="85"/>
      <c r="L18" s="85"/>
    </row>
    <row r="19" spans="1:12" ht="18.75" customHeight="1">
      <c r="A19" s="16"/>
      <c r="B19" s="83" t="s">
        <v>439</v>
      </c>
      <c r="C19" s="84"/>
      <c r="D19" s="84"/>
      <c r="E19" s="84"/>
      <c r="F19" s="84"/>
      <c r="G19" s="84"/>
      <c r="H19" s="84"/>
      <c r="I19" s="85"/>
      <c r="J19" s="85"/>
      <c r="K19" s="85"/>
      <c r="L19" s="85"/>
    </row>
    <row r="20" spans="1:12" ht="15">
      <c r="A20" s="5"/>
      <c r="B20" s="6"/>
      <c r="C20" s="7"/>
      <c r="D20" s="7"/>
      <c r="E20" s="7"/>
      <c r="F20" s="7"/>
      <c r="G20" s="6"/>
      <c r="H20" s="33"/>
      <c r="L20" s="33" t="s">
        <v>158</v>
      </c>
    </row>
    <row r="21" spans="1:12" ht="100.5" customHeight="1">
      <c r="A21" s="8" t="s">
        <v>122</v>
      </c>
      <c r="B21" s="8" t="s">
        <v>123</v>
      </c>
      <c r="C21" s="9" t="s">
        <v>124</v>
      </c>
      <c r="D21" s="9" t="s">
        <v>125</v>
      </c>
      <c r="E21" s="9" t="s">
        <v>126</v>
      </c>
      <c r="F21" s="9" t="s">
        <v>127</v>
      </c>
      <c r="G21" s="10" t="s">
        <v>432</v>
      </c>
      <c r="H21" s="80" t="s">
        <v>149</v>
      </c>
      <c r="I21" s="4"/>
      <c r="K21" s="10" t="s">
        <v>433</v>
      </c>
      <c r="L21" s="80" t="s">
        <v>149</v>
      </c>
    </row>
    <row r="22" spans="1:17" s="13" customFormat="1" ht="24.75" customHeight="1">
      <c r="A22" s="8"/>
      <c r="B22" s="8" t="s">
        <v>159</v>
      </c>
      <c r="C22" s="68"/>
      <c r="D22" s="9"/>
      <c r="E22" s="9"/>
      <c r="F22" s="9"/>
      <c r="G22" s="36">
        <f>G23+G30+G75+G242+G253+G274+G286+G298+G324+G354+G394+G420+G520+G538+G563+G567+G583+G599+G605+G619+G632+G645+G571</f>
        <v>7352493.300000002</v>
      </c>
      <c r="H22" s="36">
        <f>H23+H30+H75+H242+H253+H274+H286+H298+H324+H354+H394+H420+H520+H538+H563+H567+H583+H599+H605+H619+H632+H645+H571</f>
        <v>4477118.9</v>
      </c>
      <c r="I22" s="11"/>
      <c r="J22" s="12"/>
      <c r="K22" s="36">
        <f>K23+K30+K75+K242+K253+K274+K286+K298+K324+K354+K394+K420+K520+K538+K563+K567+K583+K599+K605+K619+K632+K645+K571</f>
        <v>7804314.900000001</v>
      </c>
      <c r="L22" s="36">
        <f>L23+L30+L75+L242+L253+L274+L286+L298+L324+L354+L394+L420+L520+L538+L563+L567+L583+L599+L605+L619+L632+L645+L571</f>
        <v>4898400.5</v>
      </c>
      <c r="Q22" s="40"/>
    </row>
    <row r="23" spans="1:14" s="13" customFormat="1" ht="46.5">
      <c r="A23" s="19">
        <v>1</v>
      </c>
      <c r="B23" s="37" t="s">
        <v>326</v>
      </c>
      <c r="C23" s="39" t="s">
        <v>250</v>
      </c>
      <c r="D23" s="24"/>
      <c r="E23" s="24"/>
      <c r="F23" s="23"/>
      <c r="G23" s="45">
        <f>G24+G27</f>
        <v>56249</v>
      </c>
      <c r="H23" s="45">
        <f>H24+H27</f>
        <v>46535</v>
      </c>
      <c r="I23" s="11"/>
      <c r="J23" s="12"/>
      <c r="K23" s="45">
        <f>K24+K27</f>
        <v>58110</v>
      </c>
      <c r="L23" s="45">
        <f>L24+L27</f>
        <v>48396</v>
      </c>
      <c r="N23" s="40"/>
    </row>
    <row r="24" spans="1:12" s="13" customFormat="1" ht="46.5">
      <c r="A24" s="34"/>
      <c r="B24" s="59" t="s">
        <v>241</v>
      </c>
      <c r="C24" s="26" t="s">
        <v>348</v>
      </c>
      <c r="D24" s="26" t="s">
        <v>128</v>
      </c>
      <c r="E24" s="26" t="s">
        <v>128</v>
      </c>
      <c r="F24" s="69"/>
      <c r="G24" s="25">
        <f>G25</f>
        <v>46535</v>
      </c>
      <c r="H24" s="25">
        <f>H25</f>
        <v>46535</v>
      </c>
      <c r="I24" s="11"/>
      <c r="J24" s="12"/>
      <c r="K24" s="25">
        <f>K25</f>
        <v>48396</v>
      </c>
      <c r="L24" s="25">
        <f>L25</f>
        <v>48396</v>
      </c>
    </row>
    <row r="25" spans="1:12" s="13" customFormat="1" ht="15">
      <c r="A25" s="34"/>
      <c r="B25" s="59" t="s">
        <v>163</v>
      </c>
      <c r="C25" s="26" t="s">
        <v>348</v>
      </c>
      <c r="D25" s="26" t="s">
        <v>128</v>
      </c>
      <c r="E25" s="26" t="s">
        <v>128</v>
      </c>
      <c r="F25" s="29" t="s">
        <v>162</v>
      </c>
      <c r="G25" s="25">
        <f>G26</f>
        <v>46535</v>
      </c>
      <c r="H25" s="25">
        <f>H26</f>
        <v>46535</v>
      </c>
      <c r="I25" s="11"/>
      <c r="J25" s="12"/>
      <c r="K25" s="25">
        <f>K26</f>
        <v>48396</v>
      </c>
      <c r="L25" s="25">
        <f>L26</f>
        <v>48396</v>
      </c>
    </row>
    <row r="26" spans="1:12" s="13" customFormat="1" ht="30.75">
      <c r="A26" s="34"/>
      <c r="B26" s="59" t="s">
        <v>169</v>
      </c>
      <c r="C26" s="26" t="s">
        <v>348</v>
      </c>
      <c r="D26" s="26" t="s">
        <v>128</v>
      </c>
      <c r="E26" s="26" t="s">
        <v>128</v>
      </c>
      <c r="F26" s="29" t="s">
        <v>168</v>
      </c>
      <c r="G26" s="25">
        <v>46535</v>
      </c>
      <c r="H26" s="25">
        <f>G26</f>
        <v>46535</v>
      </c>
      <c r="I26" s="11"/>
      <c r="J26" s="12"/>
      <c r="K26" s="25">
        <v>48396</v>
      </c>
      <c r="L26" s="25">
        <f>K26</f>
        <v>48396</v>
      </c>
    </row>
    <row r="27" spans="1:12" s="13" customFormat="1" ht="46.5">
      <c r="A27" s="34"/>
      <c r="B27" s="59" t="s">
        <v>310</v>
      </c>
      <c r="C27" s="26" t="s">
        <v>309</v>
      </c>
      <c r="D27" s="26" t="s">
        <v>128</v>
      </c>
      <c r="E27" s="26" t="s">
        <v>128</v>
      </c>
      <c r="F27" s="29"/>
      <c r="G27" s="25">
        <f>G28</f>
        <v>9714</v>
      </c>
      <c r="H27" s="25"/>
      <c r="I27" s="11"/>
      <c r="J27" s="12"/>
      <c r="K27" s="25">
        <f>K28</f>
        <v>9714</v>
      </c>
      <c r="L27" s="25"/>
    </row>
    <row r="28" spans="1:12" s="13" customFormat="1" ht="15">
      <c r="A28" s="34"/>
      <c r="B28" s="59" t="s">
        <v>311</v>
      </c>
      <c r="C28" s="26" t="s">
        <v>309</v>
      </c>
      <c r="D28" s="26" t="s">
        <v>128</v>
      </c>
      <c r="E28" s="26" t="s">
        <v>128</v>
      </c>
      <c r="F28" s="29" t="s">
        <v>164</v>
      </c>
      <c r="G28" s="25">
        <f>G29</f>
        <v>9714</v>
      </c>
      <c r="H28" s="25"/>
      <c r="I28" s="11"/>
      <c r="J28" s="12"/>
      <c r="K28" s="25">
        <f>K29</f>
        <v>9714</v>
      </c>
      <c r="L28" s="25"/>
    </row>
    <row r="29" spans="1:12" s="13" customFormat="1" ht="30.75">
      <c r="A29" s="34"/>
      <c r="B29" s="59" t="s">
        <v>167</v>
      </c>
      <c r="C29" s="26" t="s">
        <v>309</v>
      </c>
      <c r="D29" s="26" t="s">
        <v>128</v>
      </c>
      <c r="E29" s="26" t="s">
        <v>128</v>
      </c>
      <c r="F29" s="29" t="s">
        <v>165</v>
      </c>
      <c r="G29" s="25">
        <f>9714</f>
        <v>9714</v>
      </c>
      <c r="H29" s="25"/>
      <c r="I29" s="11"/>
      <c r="J29" s="12"/>
      <c r="K29" s="25">
        <f>9714</f>
        <v>9714</v>
      </c>
      <c r="L29" s="25"/>
    </row>
    <row r="30" spans="1:12" s="15" customFormat="1" ht="46.5">
      <c r="A30" s="8">
        <v>2</v>
      </c>
      <c r="B30" s="37" t="s">
        <v>339</v>
      </c>
      <c r="C30" s="43" t="s">
        <v>251</v>
      </c>
      <c r="D30" s="43"/>
      <c r="E30" s="43"/>
      <c r="F30" s="44"/>
      <c r="G30" s="45">
        <f>G31+G41+G53+G66</f>
        <v>411165</v>
      </c>
      <c r="H30" s="45">
        <f>H31+H41+H53+H66</f>
        <v>22332.5</v>
      </c>
      <c r="K30" s="45">
        <f>K31+K41+K53+K66</f>
        <v>413990</v>
      </c>
      <c r="L30" s="45">
        <f>L31+L41+L53+L66</f>
        <v>14745</v>
      </c>
    </row>
    <row r="31" spans="1:12" s="15" customFormat="1" ht="15">
      <c r="A31" s="8"/>
      <c r="B31" s="62" t="s">
        <v>177</v>
      </c>
      <c r="C31" s="50" t="s">
        <v>252</v>
      </c>
      <c r="D31" s="44" t="s">
        <v>133</v>
      </c>
      <c r="E31" s="44" t="s">
        <v>129</v>
      </c>
      <c r="F31" s="44"/>
      <c r="G31" s="53">
        <f>G32+G35+G38</f>
        <v>48413</v>
      </c>
      <c r="H31" s="53">
        <f>H32+H35+H38</f>
        <v>0</v>
      </c>
      <c r="K31" s="53">
        <f>K32+K35+K38</f>
        <v>48413</v>
      </c>
      <c r="L31" s="53">
        <f>L32+L35+L38</f>
        <v>0</v>
      </c>
    </row>
    <row r="32" spans="1:12" s="15" customFormat="1" ht="15.75">
      <c r="A32" s="8"/>
      <c r="B32" s="59" t="s">
        <v>209</v>
      </c>
      <c r="C32" s="26" t="s">
        <v>105</v>
      </c>
      <c r="D32" s="26" t="s">
        <v>133</v>
      </c>
      <c r="E32" s="26" t="s">
        <v>129</v>
      </c>
      <c r="F32" s="26"/>
      <c r="G32" s="25">
        <f>G33</f>
        <v>37282.8</v>
      </c>
      <c r="H32" s="36"/>
      <c r="K32" s="25">
        <f>K33</f>
        <v>37282.8</v>
      </c>
      <c r="L32" s="36"/>
    </row>
    <row r="33" spans="1:12" s="15" customFormat="1" ht="30.75">
      <c r="A33" s="8"/>
      <c r="B33" s="59" t="s">
        <v>161</v>
      </c>
      <c r="C33" s="26" t="s">
        <v>105</v>
      </c>
      <c r="D33" s="26" t="s">
        <v>133</v>
      </c>
      <c r="E33" s="26" t="s">
        <v>129</v>
      </c>
      <c r="F33" s="26" t="s">
        <v>160</v>
      </c>
      <c r="G33" s="25">
        <f>G34</f>
        <v>37282.8</v>
      </c>
      <c r="H33" s="36"/>
      <c r="K33" s="25">
        <f>K34</f>
        <v>37282.8</v>
      </c>
      <c r="L33" s="36"/>
    </row>
    <row r="34" spans="1:12" s="15" customFormat="1" ht="15.75">
      <c r="A34" s="8"/>
      <c r="B34" s="59" t="s">
        <v>171</v>
      </c>
      <c r="C34" s="26" t="s">
        <v>105</v>
      </c>
      <c r="D34" s="26" t="s">
        <v>133</v>
      </c>
      <c r="E34" s="26" t="s">
        <v>129</v>
      </c>
      <c r="F34" s="26" t="s">
        <v>170</v>
      </c>
      <c r="G34" s="35">
        <v>37282.8</v>
      </c>
      <c r="H34" s="36"/>
      <c r="K34" s="35">
        <v>37282.8</v>
      </c>
      <c r="L34" s="36"/>
    </row>
    <row r="35" spans="1:12" s="15" customFormat="1" ht="30.75">
      <c r="A35" s="8"/>
      <c r="B35" s="59" t="s">
        <v>179</v>
      </c>
      <c r="C35" s="26" t="s">
        <v>412</v>
      </c>
      <c r="D35" s="26" t="s">
        <v>133</v>
      </c>
      <c r="E35" s="26" t="s">
        <v>129</v>
      </c>
      <c r="F35" s="26"/>
      <c r="G35" s="25">
        <f>G36</f>
        <v>1000</v>
      </c>
      <c r="H35" s="36"/>
      <c r="K35" s="25">
        <f>K36</f>
        <v>1000</v>
      </c>
      <c r="L35" s="36"/>
    </row>
    <row r="36" spans="1:12" s="15" customFormat="1" ht="30.75">
      <c r="A36" s="8"/>
      <c r="B36" s="59" t="s">
        <v>161</v>
      </c>
      <c r="C36" s="26" t="s">
        <v>412</v>
      </c>
      <c r="D36" s="26" t="s">
        <v>133</v>
      </c>
      <c r="E36" s="26" t="s">
        <v>129</v>
      </c>
      <c r="F36" s="26" t="s">
        <v>160</v>
      </c>
      <c r="G36" s="25">
        <f>G37</f>
        <v>1000</v>
      </c>
      <c r="H36" s="36"/>
      <c r="K36" s="25">
        <f>K37</f>
        <v>1000</v>
      </c>
      <c r="L36" s="36"/>
    </row>
    <row r="37" spans="1:12" s="15" customFormat="1" ht="15.75">
      <c r="A37" s="8"/>
      <c r="B37" s="59" t="s">
        <v>171</v>
      </c>
      <c r="C37" s="26" t="s">
        <v>412</v>
      </c>
      <c r="D37" s="26" t="s">
        <v>133</v>
      </c>
      <c r="E37" s="26" t="s">
        <v>129</v>
      </c>
      <c r="F37" s="26" t="s">
        <v>170</v>
      </c>
      <c r="G37" s="25">
        <f>1000</f>
        <v>1000</v>
      </c>
      <c r="H37" s="36"/>
      <c r="K37" s="25">
        <f>1000</f>
        <v>1000</v>
      </c>
      <c r="L37" s="36"/>
    </row>
    <row r="38" spans="1:12" s="15" customFormat="1" ht="30.75">
      <c r="A38" s="8"/>
      <c r="B38" s="70" t="s">
        <v>69</v>
      </c>
      <c r="C38" s="28" t="s">
        <v>68</v>
      </c>
      <c r="D38" s="26" t="s">
        <v>133</v>
      </c>
      <c r="E38" s="26" t="s">
        <v>129</v>
      </c>
      <c r="F38" s="29"/>
      <c r="G38" s="25">
        <f>G39</f>
        <v>10130.2</v>
      </c>
      <c r="H38" s="36"/>
      <c r="K38" s="25">
        <f>K39</f>
        <v>10130.2</v>
      </c>
      <c r="L38" s="36"/>
    </row>
    <row r="39" spans="1:12" s="15" customFormat="1" ht="30.75">
      <c r="A39" s="8"/>
      <c r="B39" s="66" t="s">
        <v>161</v>
      </c>
      <c r="C39" s="28" t="s">
        <v>68</v>
      </c>
      <c r="D39" s="26" t="s">
        <v>133</v>
      </c>
      <c r="E39" s="26" t="s">
        <v>129</v>
      </c>
      <c r="F39" s="29" t="s">
        <v>160</v>
      </c>
      <c r="G39" s="25">
        <f>G40</f>
        <v>10130.2</v>
      </c>
      <c r="H39" s="36"/>
      <c r="K39" s="25">
        <f>K40</f>
        <v>10130.2</v>
      </c>
      <c r="L39" s="36"/>
    </row>
    <row r="40" spans="1:12" s="15" customFormat="1" ht="15.75">
      <c r="A40" s="8"/>
      <c r="B40" s="70" t="s">
        <v>171</v>
      </c>
      <c r="C40" s="28" t="s">
        <v>68</v>
      </c>
      <c r="D40" s="26" t="s">
        <v>133</v>
      </c>
      <c r="E40" s="26" t="s">
        <v>129</v>
      </c>
      <c r="F40" s="29" t="s">
        <v>170</v>
      </c>
      <c r="G40" s="25">
        <v>10130.2</v>
      </c>
      <c r="H40" s="36"/>
      <c r="K40" s="25">
        <v>10130.2</v>
      </c>
      <c r="L40" s="36"/>
    </row>
    <row r="41" spans="1:12" s="15" customFormat="1" ht="46.5">
      <c r="A41" s="8"/>
      <c r="B41" s="62" t="s">
        <v>221</v>
      </c>
      <c r="C41" s="44" t="s">
        <v>106</v>
      </c>
      <c r="D41" s="44" t="s">
        <v>133</v>
      </c>
      <c r="E41" s="44" t="s">
        <v>129</v>
      </c>
      <c r="F41" s="44"/>
      <c r="G41" s="53">
        <f>G42+G45+G50</f>
        <v>83394.4</v>
      </c>
      <c r="H41" s="53">
        <f>H42+H45</f>
        <v>0</v>
      </c>
      <c r="K41" s="53">
        <f>K42+K45+K50</f>
        <v>91394.4</v>
      </c>
      <c r="L41" s="53">
        <f>L42+L45</f>
        <v>0</v>
      </c>
    </row>
    <row r="42" spans="1:12" s="15" customFormat="1" ht="15.75">
      <c r="A42" s="8"/>
      <c r="B42" s="59" t="s">
        <v>210</v>
      </c>
      <c r="C42" s="26" t="s">
        <v>107</v>
      </c>
      <c r="D42" s="26" t="s">
        <v>133</v>
      </c>
      <c r="E42" s="26" t="s">
        <v>129</v>
      </c>
      <c r="F42" s="26"/>
      <c r="G42" s="25">
        <f>G43</f>
        <v>60276.8</v>
      </c>
      <c r="H42" s="36"/>
      <c r="K42" s="25">
        <f>K43</f>
        <v>60276.8</v>
      </c>
      <c r="L42" s="36"/>
    </row>
    <row r="43" spans="1:12" s="15" customFormat="1" ht="30.75">
      <c r="A43" s="8"/>
      <c r="B43" s="59" t="s">
        <v>161</v>
      </c>
      <c r="C43" s="26" t="s">
        <v>107</v>
      </c>
      <c r="D43" s="26" t="s">
        <v>133</v>
      </c>
      <c r="E43" s="26" t="s">
        <v>129</v>
      </c>
      <c r="F43" s="26" t="s">
        <v>160</v>
      </c>
      <c r="G43" s="25">
        <f>G44</f>
        <v>60276.8</v>
      </c>
      <c r="H43" s="36"/>
      <c r="K43" s="25">
        <f>K44</f>
        <v>60276.8</v>
      </c>
      <c r="L43" s="36"/>
    </row>
    <row r="44" spans="1:12" s="15" customFormat="1" ht="15.75">
      <c r="A44" s="8"/>
      <c r="B44" s="59" t="s">
        <v>171</v>
      </c>
      <c r="C44" s="26" t="s">
        <v>107</v>
      </c>
      <c r="D44" s="26" t="s">
        <v>133</v>
      </c>
      <c r="E44" s="26" t="s">
        <v>129</v>
      </c>
      <c r="F44" s="26" t="s">
        <v>170</v>
      </c>
      <c r="G44" s="35">
        <v>60276.8</v>
      </c>
      <c r="H44" s="36"/>
      <c r="K44" s="35">
        <v>60276.8</v>
      </c>
      <c r="L44" s="36"/>
    </row>
    <row r="45" spans="1:12" s="15" customFormat="1" ht="15.75">
      <c r="A45" s="8"/>
      <c r="B45" s="59" t="s">
        <v>440</v>
      </c>
      <c r="C45" s="26" t="s">
        <v>108</v>
      </c>
      <c r="D45" s="26" t="s">
        <v>133</v>
      </c>
      <c r="E45" s="26" t="s">
        <v>129</v>
      </c>
      <c r="F45" s="26"/>
      <c r="G45" s="25">
        <f>G48+G46</f>
        <v>21967.6</v>
      </c>
      <c r="H45" s="36"/>
      <c r="K45" s="25">
        <f>K48+K46</f>
        <v>29967.6</v>
      </c>
      <c r="L45" s="36"/>
    </row>
    <row r="46" spans="1:12" s="15" customFormat="1" ht="15.75">
      <c r="A46" s="8"/>
      <c r="B46" s="59" t="s">
        <v>163</v>
      </c>
      <c r="C46" s="26" t="s">
        <v>108</v>
      </c>
      <c r="D46" s="26" t="s">
        <v>133</v>
      </c>
      <c r="E46" s="26" t="s">
        <v>129</v>
      </c>
      <c r="F46" s="26" t="s">
        <v>162</v>
      </c>
      <c r="G46" s="25">
        <f>G47</f>
        <v>1625</v>
      </c>
      <c r="H46" s="36"/>
      <c r="K46" s="25">
        <f>K47</f>
        <v>1625</v>
      </c>
      <c r="L46" s="36"/>
    </row>
    <row r="47" spans="1:12" s="15" customFormat="1" ht="30.75">
      <c r="A47" s="8"/>
      <c r="B47" s="59" t="s">
        <v>169</v>
      </c>
      <c r="C47" s="26" t="s">
        <v>108</v>
      </c>
      <c r="D47" s="26" t="s">
        <v>133</v>
      </c>
      <c r="E47" s="26" t="s">
        <v>129</v>
      </c>
      <c r="F47" s="26" t="s">
        <v>168</v>
      </c>
      <c r="G47" s="25">
        <f>1200+425</f>
        <v>1625</v>
      </c>
      <c r="H47" s="36"/>
      <c r="K47" s="25">
        <f>1200+425</f>
        <v>1625</v>
      </c>
      <c r="L47" s="36"/>
    </row>
    <row r="48" spans="1:12" s="15" customFormat="1" ht="30.75">
      <c r="A48" s="8"/>
      <c r="B48" s="59" t="s">
        <v>161</v>
      </c>
      <c r="C48" s="26" t="s">
        <v>108</v>
      </c>
      <c r="D48" s="26" t="s">
        <v>133</v>
      </c>
      <c r="E48" s="26" t="s">
        <v>129</v>
      </c>
      <c r="F48" s="26" t="s">
        <v>160</v>
      </c>
      <c r="G48" s="25">
        <f>G49</f>
        <v>20342.6</v>
      </c>
      <c r="H48" s="36"/>
      <c r="K48" s="25">
        <f>K49</f>
        <v>28342.6</v>
      </c>
      <c r="L48" s="36"/>
    </row>
    <row r="49" spans="1:12" s="15" customFormat="1" ht="15.75">
      <c r="A49" s="8"/>
      <c r="B49" s="59" t="s">
        <v>171</v>
      </c>
      <c r="C49" s="26" t="s">
        <v>108</v>
      </c>
      <c r="D49" s="26" t="s">
        <v>133</v>
      </c>
      <c r="E49" s="26" t="s">
        <v>129</v>
      </c>
      <c r="F49" s="26" t="s">
        <v>170</v>
      </c>
      <c r="G49" s="25">
        <v>20342.6</v>
      </c>
      <c r="H49" s="36"/>
      <c r="K49" s="25">
        <f>28342.6</f>
        <v>28342.6</v>
      </c>
      <c r="L49" s="36"/>
    </row>
    <row r="50" spans="1:12" s="15" customFormat="1" ht="35.25" customHeight="1">
      <c r="A50" s="8"/>
      <c r="B50" s="59" t="s">
        <v>409</v>
      </c>
      <c r="C50" s="26" t="s">
        <v>408</v>
      </c>
      <c r="D50" s="26" t="s">
        <v>133</v>
      </c>
      <c r="E50" s="26" t="s">
        <v>129</v>
      </c>
      <c r="F50" s="23"/>
      <c r="G50" s="25">
        <f>G51</f>
        <v>1150</v>
      </c>
      <c r="H50" s="36"/>
      <c r="K50" s="25">
        <f>K51</f>
        <v>1150</v>
      </c>
      <c r="L50" s="36"/>
    </row>
    <row r="51" spans="1:12" s="15" customFormat="1" ht="15.75">
      <c r="A51" s="8"/>
      <c r="B51" s="59" t="s">
        <v>163</v>
      </c>
      <c r="C51" s="26" t="s">
        <v>408</v>
      </c>
      <c r="D51" s="26" t="s">
        <v>133</v>
      </c>
      <c r="E51" s="26" t="s">
        <v>129</v>
      </c>
      <c r="F51" s="26" t="s">
        <v>162</v>
      </c>
      <c r="G51" s="25">
        <f>G52</f>
        <v>1150</v>
      </c>
      <c r="H51" s="36"/>
      <c r="K51" s="25">
        <f>K52</f>
        <v>1150</v>
      </c>
      <c r="L51" s="36"/>
    </row>
    <row r="52" spans="1:12" s="15" customFormat="1" ht="30.75">
      <c r="A52" s="8"/>
      <c r="B52" s="59" t="s">
        <v>169</v>
      </c>
      <c r="C52" s="26" t="s">
        <v>408</v>
      </c>
      <c r="D52" s="26" t="s">
        <v>133</v>
      </c>
      <c r="E52" s="26" t="s">
        <v>129</v>
      </c>
      <c r="F52" s="26" t="s">
        <v>168</v>
      </c>
      <c r="G52" s="25">
        <f>1150</f>
        <v>1150</v>
      </c>
      <c r="H52" s="36"/>
      <c r="K52" s="25">
        <f>1150</f>
        <v>1150</v>
      </c>
      <c r="L52" s="36"/>
    </row>
    <row r="53" spans="1:12" s="15" customFormat="1" ht="30.75">
      <c r="A53" s="8"/>
      <c r="B53" s="62" t="s">
        <v>35</v>
      </c>
      <c r="C53" s="44" t="s">
        <v>109</v>
      </c>
      <c r="D53" s="26" t="s">
        <v>136</v>
      </c>
      <c r="E53" s="26" t="s">
        <v>130</v>
      </c>
      <c r="F53" s="48"/>
      <c r="G53" s="53">
        <f>G60+G63+G54+G57</f>
        <v>268318.1</v>
      </c>
      <c r="H53" s="53">
        <f>H60+H63+H54+H57</f>
        <v>22332.5</v>
      </c>
      <c r="K53" s="53">
        <f>K60+K63+K54+K57</f>
        <v>263143.1</v>
      </c>
      <c r="L53" s="53">
        <f>L60+L63+L54+L57</f>
        <v>14745</v>
      </c>
    </row>
    <row r="54" spans="1:12" s="15" customFormat="1" ht="51.75" customHeight="1">
      <c r="A54" s="8"/>
      <c r="B54" s="23" t="s">
        <v>415</v>
      </c>
      <c r="C54" s="26" t="s">
        <v>460</v>
      </c>
      <c r="D54" s="26" t="s">
        <v>136</v>
      </c>
      <c r="E54" s="26" t="s">
        <v>130</v>
      </c>
      <c r="F54" s="26"/>
      <c r="G54" s="25">
        <f>G55</f>
        <v>22332.5</v>
      </c>
      <c r="H54" s="25">
        <f>H55</f>
        <v>22332.5</v>
      </c>
      <c r="K54" s="25">
        <f>K55</f>
        <v>14745</v>
      </c>
      <c r="L54" s="25">
        <f>L55</f>
        <v>14745</v>
      </c>
    </row>
    <row r="55" spans="1:12" s="15" customFormat="1" ht="30.75">
      <c r="A55" s="8"/>
      <c r="B55" s="23" t="s">
        <v>161</v>
      </c>
      <c r="C55" s="26" t="s">
        <v>460</v>
      </c>
      <c r="D55" s="26" t="s">
        <v>136</v>
      </c>
      <c r="E55" s="26" t="s">
        <v>130</v>
      </c>
      <c r="F55" s="26" t="s">
        <v>160</v>
      </c>
      <c r="G55" s="25">
        <f>G56</f>
        <v>22332.5</v>
      </c>
      <c r="H55" s="25">
        <f>H56</f>
        <v>22332.5</v>
      </c>
      <c r="K55" s="25">
        <f>K56</f>
        <v>14745</v>
      </c>
      <c r="L55" s="25">
        <f>L56</f>
        <v>14745</v>
      </c>
    </row>
    <row r="56" spans="1:12" s="15" customFormat="1" ht="15">
      <c r="A56" s="8"/>
      <c r="B56" s="18" t="s">
        <v>171</v>
      </c>
      <c r="C56" s="26" t="s">
        <v>460</v>
      </c>
      <c r="D56" s="26" t="s">
        <v>136</v>
      </c>
      <c r="E56" s="26" t="s">
        <v>130</v>
      </c>
      <c r="F56" s="26" t="s">
        <v>170</v>
      </c>
      <c r="G56" s="25">
        <v>22332.5</v>
      </c>
      <c r="H56" s="25">
        <f>G56</f>
        <v>22332.5</v>
      </c>
      <c r="K56" s="25">
        <v>14745</v>
      </c>
      <c r="L56" s="25">
        <f>K56</f>
        <v>14745</v>
      </c>
    </row>
    <row r="57" spans="1:12" s="15" customFormat="1" ht="51.75" customHeight="1">
      <c r="A57" s="8"/>
      <c r="B57" s="23" t="s">
        <v>424</v>
      </c>
      <c r="C57" s="26" t="s">
        <v>460</v>
      </c>
      <c r="D57" s="26" t="s">
        <v>136</v>
      </c>
      <c r="E57" s="26" t="s">
        <v>130</v>
      </c>
      <c r="F57" s="26"/>
      <c r="G57" s="25">
        <f>G58</f>
        <v>22332.5</v>
      </c>
      <c r="H57" s="25">
        <f>H58</f>
        <v>0</v>
      </c>
      <c r="K57" s="25">
        <f>K58</f>
        <v>14745</v>
      </c>
      <c r="L57" s="25">
        <f>L58</f>
        <v>0</v>
      </c>
    </row>
    <row r="58" spans="1:12" s="15" customFormat="1" ht="30.75">
      <c r="A58" s="8"/>
      <c r="B58" s="23" t="s">
        <v>161</v>
      </c>
      <c r="C58" s="26" t="s">
        <v>460</v>
      </c>
      <c r="D58" s="26" t="s">
        <v>136</v>
      </c>
      <c r="E58" s="26" t="s">
        <v>130</v>
      </c>
      <c r="F58" s="26" t="s">
        <v>160</v>
      </c>
      <c r="G58" s="25">
        <f>G59</f>
        <v>22332.5</v>
      </c>
      <c r="H58" s="25">
        <f>H59</f>
        <v>0</v>
      </c>
      <c r="K58" s="25">
        <f>K59</f>
        <v>14745</v>
      </c>
      <c r="L58" s="25">
        <f>L59</f>
        <v>0</v>
      </c>
    </row>
    <row r="59" spans="1:12" s="15" customFormat="1" ht="15">
      <c r="A59" s="8"/>
      <c r="B59" s="18" t="s">
        <v>171</v>
      </c>
      <c r="C59" s="26" t="s">
        <v>460</v>
      </c>
      <c r="D59" s="26" t="s">
        <v>136</v>
      </c>
      <c r="E59" s="26" t="s">
        <v>130</v>
      </c>
      <c r="F59" s="26" t="s">
        <v>170</v>
      </c>
      <c r="G59" s="25">
        <v>22332.5</v>
      </c>
      <c r="H59" s="25"/>
      <c r="K59" s="25">
        <v>14745</v>
      </c>
      <c r="L59" s="25"/>
    </row>
    <row r="60" spans="1:12" s="15" customFormat="1" ht="30.75">
      <c r="A60" s="8"/>
      <c r="B60" s="59" t="s">
        <v>111</v>
      </c>
      <c r="C60" s="26" t="s">
        <v>110</v>
      </c>
      <c r="D60" s="26" t="s">
        <v>136</v>
      </c>
      <c r="E60" s="26" t="s">
        <v>130</v>
      </c>
      <c r="F60" s="48"/>
      <c r="G60" s="53">
        <f>G61</f>
        <v>223103.1</v>
      </c>
      <c r="H60" s="53">
        <f>H61</f>
        <v>0</v>
      </c>
      <c r="K60" s="53">
        <f>K61</f>
        <v>233103.1</v>
      </c>
      <c r="L60" s="53">
        <f>L61</f>
        <v>0</v>
      </c>
    </row>
    <row r="61" spans="1:12" s="15" customFormat="1" ht="30.75">
      <c r="A61" s="8"/>
      <c r="B61" s="23" t="s">
        <v>161</v>
      </c>
      <c r="C61" s="26" t="s">
        <v>110</v>
      </c>
      <c r="D61" s="26" t="s">
        <v>136</v>
      </c>
      <c r="E61" s="26" t="s">
        <v>130</v>
      </c>
      <c r="F61" s="26">
        <v>600</v>
      </c>
      <c r="G61" s="25">
        <f>G62</f>
        <v>223103.1</v>
      </c>
      <c r="H61" s="36"/>
      <c r="K61" s="25">
        <f>K62</f>
        <v>233103.1</v>
      </c>
      <c r="L61" s="36"/>
    </row>
    <row r="62" spans="1:12" s="15" customFormat="1" ht="15.75">
      <c r="A62" s="8"/>
      <c r="B62" s="18" t="s">
        <v>171</v>
      </c>
      <c r="C62" s="26" t="s">
        <v>110</v>
      </c>
      <c r="D62" s="26" t="s">
        <v>136</v>
      </c>
      <c r="E62" s="26" t="s">
        <v>130</v>
      </c>
      <c r="F62" s="26">
        <v>610</v>
      </c>
      <c r="G62" s="25">
        <v>223103.1</v>
      </c>
      <c r="H62" s="36"/>
      <c r="K62" s="25">
        <v>233103.1</v>
      </c>
      <c r="L62" s="36"/>
    </row>
    <row r="63" spans="1:12" s="15" customFormat="1" ht="15.75">
      <c r="A63" s="8"/>
      <c r="B63" s="18" t="s">
        <v>246</v>
      </c>
      <c r="C63" s="26" t="s">
        <v>112</v>
      </c>
      <c r="D63" s="26" t="s">
        <v>136</v>
      </c>
      <c r="E63" s="26" t="s">
        <v>130</v>
      </c>
      <c r="F63" s="48"/>
      <c r="G63" s="25">
        <f>G64</f>
        <v>550</v>
      </c>
      <c r="H63" s="36"/>
      <c r="K63" s="25">
        <f>K64</f>
        <v>550</v>
      </c>
      <c r="L63" s="36"/>
    </row>
    <row r="64" spans="1:12" s="15" customFormat="1" ht="30.75">
      <c r="A64" s="8"/>
      <c r="B64" s="18" t="s">
        <v>161</v>
      </c>
      <c r="C64" s="26" t="s">
        <v>112</v>
      </c>
      <c r="D64" s="26" t="s">
        <v>136</v>
      </c>
      <c r="E64" s="26" t="s">
        <v>130</v>
      </c>
      <c r="F64" s="26">
        <v>600</v>
      </c>
      <c r="G64" s="25">
        <f>G65</f>
        <v>550</v>
      </c>
      <c r="H64" s="36"/>
      <c r="K64" s="25">
        <f>K65</f>
        <v>550</v>
      </c>
      <c r="L64" s="36"/>
    </row>
    <row r="65" spans="1:12" s="15" customFormat="1" ht="15.75">
      <c r="A65" s="8"/>
      <c r="B65" s="18" t="s">
        <v>171</v>
      </c>
      <c r="C65" s="26" t="s">
        <v>112</v>
      </c>
      <c r="D65" s="26" t="s">
        <v>136</v>
      </c>
      <c r="E65" s="26" t="s">
        <v>130</v>
      </c>
      <c r="F65" s="26">
        <v>610</v>
      </c>
      <c r="G65" s="25">
        <f>550</f>
        <v>550</v>
      </c>
      <c r="H65" s="36"/>
      <c r="K65" s="25">
        <f>550</f>
        <v>550</v>
      </c>
      <c r="L65" s="36"/>
    </row>
    <row r="66" spans="1:12" s="15" customFormat="1" ht="15.75">
      <c r="A66" s="8"/>
      <c r="B66" s="59" t="s">
        <v>181</v>
      </c>
      <c r="C66" s="26" t="s">
        <v>113</v>
      </c>
      <c r="D66" s="26" t="s">
        <v>133</v>
      </c>
      <c r="E66" s="26" t="s">
        <v>132</v>
      </c>
      <c r="F66" s="35"/>
      <c r="G66" s="25">
        <f>G67</f>
        <v>11039.5</v>
      </c>
      <c r="H66" s="36"/>
      <c r="K66" s="25">
        <f>K67</f>
        <v>11039.5</v>
      </c>
      <c r="L66" s="36"/>
    </row>
    <row r="67" spans="1:12" s="15" customFormat="1" ht="15.75">
      <c r="A67" s="8"/>
      <c r="B67" s="62" t="s">
        <v>182</v>
      </c>
      <c r="C67" s="44" t="s">
        <v>113</v>
      </c>
      <c r="D67" s="44" t="s">
        <v>133</v>
      </c>
      <c r="E67" s="44" t="s">
        <v>132</v>
      </c>
      <c r="F67" s="57"/>
      <c r="G67" s="53">
        <f>G68</f>
        <v>11039.5</v>
      </c>
      <c r="H67" s="36"/>
      <c r="K67" s="53">
        <f>K68</f>
        <v>11039.5</v>
      </c>
      <c r="L67" s="36"/>
    </row>
    <row r="68" spans="1:12" s="15" customFormat="1" ht="62.25">
      <c r="A68" s="8"/>
      <c r="B68" s="28" t="s">
        <v>191</v>
      </c>
      <c r="C68" s="26" t="s">
        <v>114</v>
      </c>
      <c r="D68" s="26" t="s">
        <v>133</v>
      </c>
      <c r="E68" s="26" t="s">
        <v>132</v>
      </c>
      <c r="F68" s="28"/>
      <c r="G68" s="25">
        <f>G69+G71+G73</f>
        <v>11039.5</v>
      </c>
      <c r="H68" s="36"/>
      <c r="K68" s="25">
        <f>K69+K71+K73</f>
        <v>11039.5</v>
      </c>
      <c r="L68" s="36"/>
    </row>
    <row r="69" spans="1:12" s="15" customFormat="1" ht="62.25">
      <c r="A69" s="8"/>
      <c r="B69" s="18" t="s">
        <v>174</v>
      </c>
      <c r="C69" s="26" t="s">
        <v>114</v>
      </c>
      <c r="D69" s="26" t="s">
        <v>133</v>
      </c>
      <c r="E69" s="26" t="s">
        <v>132</v>
      </c>
      <c r="F69" s="28" t="s">
        <v>172</v>
      </c>
      <c r="G69" s="25">
        <f>G70</f>
        <v>9382.5</v>
      </c>
      <c r="H69" s="36"/>
      <c r="K69" s="25">
        <f>K70</f>
        <v>9382.5</v>
      </c>
      <c r="L69" s="36"/>
    </row>
    <row r="70" spans="1:12" s="15" customFormat="1" ht="15.75">
      <c r="A70" s="8"/>
      <c r="B70" s="18" t="s">
        <v>192</v>
      </c>
      <c r="C70" s="26" t="s">
        <v>114</v>
      </c>
      <c r="D70" s="26" t="s">
        <v>133</v>
      </c>
      <c r="E70" s="26" t="s">
        <v>132</v>
      </c>
      <c r="F70" s="28" t="s">
        <v>193</v>
      </c>
      <c r="G70" s="25">
        <f>9382.5</f>
        <v>9382.5</v>
      </c>
      <c r="H70" s="36"/>
      <c r="K70" s="25">
        <f>9382.5</f>
        <v>9382.5</v>
      </c>
      <c r="L70" s="36"/>
    </row>
    <row r="71" spans="1:12" s="15" customFormat="1" ht="15.75">
      <c r="A71" s="8"/>
      <c r="B71" s="22" t="s">
        <v>163</v>
      </c>
      <c r="C71" s="26" t="s">
        <v>114</v>
      </c>
      <c r="D71" s="26" t="s">
        <v>133</v>
      </c>
      <c r="E71" s="26" t="s">
        <v>132</v>
      </c>
      <c r="F71" s="28" t="s">
        <v>162</v>
      </c>
      <c r="G71" s="25">
        <f>G72</f>
        <v>1652</v>
      </c>
      <c r="H71" s="36"/>
      <c r="K71" s="25">
        <f>K72</f>
        <v>1652</v>
      </c>
      <c r="L71" s="36"/>
    </row>
    <row r="72" spans="1:12" s="15" customFormat="1" ht="30.75">
      <c r="A72" s="8"/>
      <c r="B72" s="22" t="s">
        <v>169</v>
      </c>
      <c r="C72" s="26" t="s">
        <v>114</v>
      </c>
      <c r="D72" s="26" t="s">
        <v>133</v>
      </c>
      <c r="E72" s="26" t="s">
        <v>132</v>
      </c>
      <c r="F72" s="28" t="s">
        <v>168</v>
      </c>
      <c r="G72" s="25">
        <f>1652</f>
        <v>1652</v>
      </c>
      <c r="H72" s="36"/>
      <c r="K72" s="25">
        <f>1652</f>
        <v>1652</v>
      </c>
      <c r="L72" s="36"/>
    </row>
    <row r="73" spans="1:12" s="15" customFormat="1" ht="15.75">
      <c r="A73" s="8"/>
      <c r="B73" s="22" t="s">
        <v>187</v>
      </c>
      <c r="C73" s="26" t="s">
        <v>114</v>
      </c>
      <c r="D73" s="26" t="s">
        <v>133</v>
      </c>
      <c r="E73" s="26" t="s">
        <v>132</v>
      </c>
      <c r="F73" s="28" t="s">
        <v>188</v>
      </c>
      <c r="G73" s="25">
        <f>G74</f>
        <v>5</v>
      </c>
      <c r="H73" s="36"/>
      <c r="K73" s="25">
        <f>K74</f>
        <v>5</v>
      </c>
      <c r="L73" s="36"/>
    </row>
    <row r="74" spans="1:12" s="15" customFormat="1" ht="15.75">
      <c r="A74" s="8"/>
      <c r="B74" s="22" t="s">
        <v>189</v>
      </c>
      <c r="C74" s="26" t="s">
        <v>114</v>
      </c>
      <c r="D74" s="26" t="s">
        <v>133</v>
      </c>
      <c r="E74" s="26" t="s">
        <v>132</v>
      </c>
      <c r="F74" s="28" t="s">
        <v>190</v>
      </c>
      <c r="G74" s="25">
        <f>5</f>
        <v>5</v>
      </c>
      <c r="H74" s="36"/>
      <c r="K74" s="25">
        <f>5</f>
        <v>5</v>
      </c>
      <c r="L74" s="36"/>
    </row>
    <row r="75" spans="1:12" s="15" customFormat="1" ht="46.5">
      <c r="A75" s="19">
        <v>3</v>
      </c>
      <c r="B75" s="37" t="s">
        <v>335</v>
      </c>
      <c r="C75" s="46" t="s">
        <v>249</v>
      </c>
      <c r="D75" s="24"/>
      <c r="E75" s="24"/>
      <c r="F75" s="23"/>
      <c r="G75" s="45">
        <f>G76</f>
        <v>5037553.600000001</v>
      </c>
      <c r="H75" s="45">
        <f>H76</f>
        <v>3815348.7</v>
      </c>
      <c r="K75" s="45">
        <f>K76</f>
        <v>5415954.5</v>
      </c>
      <c r="L75" s="45">
        <f>L76</f>
        <v>4051657.2</v>
      </c>
    </row>
    <row r="76" spans="1:12" s="15" customFormat="1" ht="15">
      <c r="A76" s="19"/>
      <c r="B76" s="22" t="s">
        <v>135</v>
      </c>
      <c r="C76" s="23" t="s">
        <v>254</v>
      </c>
      <c r="D76" s="26" t="s">
        <v>136</v>
      </c>
      <c r="E76" s="24"/>
      <c r="F76" s="23"/>
      <c r="G76" s="25">
        <f>G78+G110+G192+G215+G202</f>
        <v>5037553.600000001</v>
      </c>
      <c r="H76" s="25">
        <f>H78+H110+H192+H215+H202</f>
        <v>3815348.7</v>
      </c>
      <c r="K76" s="25">
        <f>K78+K110+K192+K215+K202</f>
        <v>5415954.5</v>
      </c>
      <c r="L76" s="25">
        <f>L78+L110+L192+L215+L202</f>
        <v>4051657.2</v>
      </c>
    </row>
    <row r="77" spans="1:12" s="15" customFormat="1" ht="15">
      <c r="A77" s="19"/>
      <c r="B77" s="22" t="s">
        <v>155</v>
      </c>
      <c r="C77" s="23" t="s">
        <v>254</v>
      </c>
      <c r="D77" s="26" t="s">
        <v>136</v>
      </c>
      <c r="E77" s="26" t="s">
        <v>129</v>
      </c>
      <c r="F77" s="23"/>
      <c r="G77" s="25">
        <f>G78</f>
        <v>1674940.3</v>
      </c>
      <c r="H77" s="25">
        <f>H78</f>
        <v>1150233</v>
      </c>
      <c r="K77" s="25">
        <f>K78</f>
        <v>1721001</v>
      </c>
      <c r="L77" s="25">
        <f>L78</f>
        <v>1128433</v>
      </c>
    </row>
    <row r="78" spans="1:12" s="15" customFormat="1" ht="15">
      <c r="A78" s="19"/>
      <c r="B78" s="42" t="s">
        <v>47</v>
      </c>
      <c r="C78" s="48" t="s">
        <v>255</v>
      </c>
      <c r="D78" s="44" t="s">
        <v>136</v>
      </c>
      <c r="E78" s="44" t="s">
        <v>129</v>
      </c>
      <c r="F78" s="44"/>
      <c r="G78" s="53">
        <f>G79+G101+G105+G85+G82</f>
        <v>1674940.3</v>
      </c>
      <c r="H78" s="53">
        <f>H79+H101+H105+H85+H82</f>
        <v>1150233</v>
      </c>
      <c r="K78" s="53">
        <f>K79+K101+K105+K85</f>
        <v>1721001</v>
      </c>
      <c r="L78" s="53">
        <f>L79+L101+L105+L85</f>
        <v>1128433</v>
      </c>
    </row>
    <row r="79" spans="1:12" s="15" customFormat="1" ht="124.5">
      <c r="A79" s="19"/>
      <c r="B79" s="23" t="s">
        <v>5</v>
      </c>
      <c r="C79" s="23" t="s">
        <v>349</v>
      </c>
      <c r="D79" s="26" t="s">
        <v>136</v>
      </c>
      <c r="E79" s="26" t="s">
        <v>129</v>
      </c>
      <c r="F79" s="29"/>
      <c r="G79" s="25">
        <f>G81</f>
        <v>1049676</v>
      </c>
      <c r="H79" s="25">
        <f>H81</f>
        <v>1049676</v>
      </c>
      <c r="K79" s="25">
        <f>K81</f>
        <v>1049676</v>
      </c>
      <c r="L79" s="25">
        <f>L81</f>
        <v>1049676</v>
      </c>
    </row>
    <row r="80" spans="1:12" s="15" customFormat="1" ht="30.75">
      <c r="A80" s="19"/>
      <c r="B80" s="23" t="s">
        <v>161</v>
      </c>
      <c r="C80" s="23" t="s">
        <v>349</v>
      </c>
      <c r="D80" s="26" t="s">
        <v>136</v>
      </c>
      <c r="E80" s="26" t="s">
        <v>129</v>
      </c>
      <c r="F80" s="29" t="s">
        <v>160</v>
      </c>
      <c r="G80" s="25">
        <f>G81</f>
        <v>1049676</v>
      </c>
      <c r="H80" s="25">
        <f>H81</f>
        <v>1049676</v>
      </c>
      <c r="K80" s="25">
        <f>K81</f>
        <v>1049676</v>
      </c>
      <c r="L80" s="25">
        <f>L81</f>
        <v>1049676</v>
      </c>
    </row>
    <row r="81" spans="1:12" s="15" customFormat="1" ht="15">
      <c r="A81" s="19"/>
      <c r="B81" s="18" t="s">
        <v>171</v>
      </c>
      <c r="C81" s="23" t="s">
        <v>349</v>
      </c>
      <c r="D81" s="26" t="s">
        <v>136</v>
      </c>
      <c r="E81" s="26" t="s">
        <v>129</v>
      </c>
      <c r="F81" s="29" t="s">
        <v>170</v>
      </c>
      <c r="G81" s="25">
        <f>1049676</f>
        <v>1049676</v>
      </c>
      <c r="H81" s="25">
        <f>G81</f>
        <v>1049676</v>
      </c>
      <c r="K81" s="25">
        <f>1049676</f>
        <v>1049676</v>
      </c>
      <c r="L81" s="25">
        <f>K81</f>
        <v>1049676</v>
      </c>
    </row>
    <row r="82" spans="1:12" s="15" customFormat="1" ht="46.5">
      <c r="A82" s="19"/>
      <c r="B82" s="18" t="s">
        <v>443</v>
      </c>
      <c r="C82" s="23" t="s">
        <v>456</v>
      </c>
      <c r="D82" s="26" t="s">
        <v>136</v>
      </c>
      <c r="E82" s="26" t="s">
        <v>129</v>
      </c>
      <c r="F82" s="29"/>
      <c r="G82" s="25">
        <f>G84</f>
        <v>21800</v>
      </c>
      <c r="H82" s="25">
        <f>H84</f>
        <v>21800</v>
      </c>
      <c r="K82" s="25"/>
      <c r="L82" s="25"/>
    </row>
    <row r="83" spans="1:12" s="15" customFormat="1" ht="30.75">
      <c r="A83" s="19"/>
      <c r="B83" s="18" t="s">
        <v>161</v>
      </c>
      <c r="C83" s="23" t="s">
        <v>456</v>
      </c>
      <c r="D83" s="26" t="s">
        <v>136</v>
      </c>
      <c r="E83" s="26" t="s">
        <v>129</v>
      </c>
      <c r="F83" s="29" t="s">
        <v>160</v>
      </c>
      <c r="G83" s="25">
        <f>G84</f>
        <v>21800</v>
      </c>
      <c r="H83" s="25">
        <f>H84</f>
        <v>21800</v>
      </c>
      <c r="K83" s="25"/>
      <c r="L83" s="25"/>
    </row>
    <row r="84" spans="1:12" s="15" customFormat="1" ht="15">
      <c r="A84" s="19"/>
      <c r="B84" s="18" t="s">
        <v>171</v>
      </c>
      <c r="C84" s="23" t="s">
        <v>456</v>
      </c>
      <c r="D84" s="26" t="s">
        <v>136</v>
      </c>
      <c r="E84" s="26" t="s">
        <v>129</v>
      </c>
      <c r="F84" s="29" t="s">
        <v>170</v>
      </c>
      <c r="G84" s="25">
        <f>21800</f>
        <v>21800</v>
      </c>
      <c r="H84" s="25">
        <f>21800</f>
        <v>21800</v>
      </c>
      <c r="K84" s="25"/>
      <c r="L84" s="25"/>
    </row>
    <row r="85" spans="1:12" s="15" customFormat="1" ht="15">
      <c r="A85" s="19"/>
      <c r="B85" s="42" t="s">
        <v>47</v>
      </c>
      <c r="C85" s="48" t="s">
        <v>256</v>
      </c>
      <c r="D85" s="44"/>
      <c r="E85" s="44"/>
      <c r="F85" s="54"/>
      <c r="G85" s="25">
        <f>G89+G95+G92+G86+G98</f>
        <v>524707.3</v>
      </c>
      <c r="H85" s="25"/>
      <c r="K85" s="25">
        <f>K89+K95+K92+K86+K98</f>
        <v>592568.0000000001</v>
      </c>
      <c r="L85" s="25"/>
    </row>
    <row r="86" spans="1:12" s="15" customFormat="1" ht="30.75">
      <c r="A86" s="19"/>
      <c r="B86" s="23" t="s">
        <v>201</v>
      </c>
      <c r="C86" s="23" t="s">
        <v>461</v>
      </c>
      <c r="D86" s="26" t="s">
        <v>132</v>
      </c>
      <c r="E86" s="26" t="s">
        <v>137</v>
      </c>
      <c r="F86" s="54"/>
      <c r="G86" s="25">
        <f>G87</f>
        <v>2497.8</v>
      </c>
      <c r="H86" s="25"/>
      <c r="K86" s="25">
        <f>K87</f>
        <v>2497.8</v>
      </c>
      <c r="L86" s="25"/>
    </row>
    <row r="87" spans="1:12" s="15" customFormat="1" ht="30.75">
      <c r="A87" s="19"/>
      <c r="B87" s="23" t="s">
        <v>161</v>
      </c>
      <c r="C87" s="23" t="s">
        <v>461</v>
      </c>
      <c r="D87" s="26" t="s">
        <v>132</v>
      </c>
      <c r="E87" s="26" t="s">
        <v>137</v>
      </c>
      <c r="F87" s="29" t="s">
        <v>160</v>
      </c>
      <c r="G87" s="25">
        <f>G88</f>
        <v>2497.8</v>
      </c>
      <c r="H87" s="25"/>
      <c r="K87" s="25">
        <f>K88</f>
        <v>2497.8</v>
      </c>
      <c r="L87" s="25"/>
    </row>
    <row r="88" spans="1:12" s="15" customFormat="1" ht="15">
      <c r="A88" s="19"/>
      <c r="B88" s="23" t="s">
        <v>171</v>
      </c>
      <c r="C88" s="23" t="s">
        <v>461</v>
      </c>
      <c r="D88" s="26" t="s">
        <v>132</v>
      </c>
      <c r="E88" s="26" t="s">
        <v>137</v>
      </c>
      <c r="F88" s="29" t="s">
        <v>170</v>
      </c>
      <c r="G88" s="25">
        <f>2497.8</f>
        <v>2497.8</v>
      </c>
      <c r="H88" s="25"/>
      <c r="K88" s="25">
        <f>2497.8</f>
        <v>2497.8</v>
      </c>
      <c r="L88" s="25"/>
    </row>
    <row r="89" spans="1:12" s="15" customFormat="1" ht="15">
      <c r="A89" s="19"/>
      <c r="B89" s="18" t="s">
        <v>178</v>
      </c>
      <c r="C89" s="23" t="s">
        <v>257</v>
      </c>
      <c r="D89" s="26" t="s">
        <v>136</v>
      </c>
      <c r="E89" s="26" t="s">
        <v>129</v>
      </c>
      <c r="F89" s="29"/>
      <c r="G89" s="25">
        <f>G90</f>
        <v>521533.7</v>
      </c>
      <c r="H89" s="25"/>
      <c r="K89" s="25">
        <f>K90</f>
        <v>521533.7</v>
      </c>
      <c r="L89" s="25"/>
    </row>
    <row r="90" spans="1:12" s="15" customFormat="1" ht="30.75">
      <c r="A90" s="19"/>
      <c r="B90" s="23" t="s">
        <v>161</v>
      </c>
      <c r="C90" s="23" t="s">
        <v>257</v>
      </c>
      <c r="D90" s="26" t="s">
        <v>136</v>
      </c>
      <c r="E90" s="26" t="s">
        <v>129</v>
      </c>
      <c r="F90" s="29" t="s">
        <v>160</v>
      </c>
      <c r="G90" s="25">
        <f>G91</f>
        <v>521533.7</v>
      </c>
      <c r="H90" s="25"/>
      <c r="K90" s="25">
        <f>K91</f>
        <v>521533.7</v>
      </c>
      <c r="L90" s="25"/>
    </row>
    <row r="91" spans="1:12" s="15" customFormat="1" ht="15">
      <c r="A91" s="19"/>
      <c r="B91" s="18" t="s">
        <v>171</v>
      </c>
      <c r="C91" s="23" t="s">
        <v>257</v>
      </c>
      <c r="D91" s="26" t="s">
        <v>136</v>
      </c>
      <c r="E91" s="26" t="s">
        <v>129</v>
      </c>
      <c r="F91" s="29" t="s">
        <v>170</v>
      </c>
      <c r="G91" s="25">
        <v>521533.7</v>
      </c>
      <c r="H91" s="25"/>
      <c r="K91" s="25">
        <v>521533.7</v>
      </c>
      <c r="L91" s="25"/>
    </row>
    <row r="92" spans="1:12" s="15" customFormat="1" ht="15">
      <c r="A92" s="19"/>
      <c r="B92" s="18" t="s">
        <v>195</v>
      </c>
      <c r="C92" s="23" t="s">
        <v>258</v>
      </c>
      <c r="D92" s="26" t="s">
        <v>136</v>
      </c>
      <c r="E92" s="26" t="s">
        <v>129</v>
      </c>
      <c r="F92" s="29"/>
      <c r="G92" s="25">
        <f>G93</f>
        <v>375.8</v>
      </c>
      <c r="H92" s="25"/>
      <c r="K92" s="25">
        <f>K93</f>
        <v>375.8</v>
      </c>
      <c r="L92" s="25"/>
    </row>
    <row r="93" spans="1:12" s="15" customFormat="1" ht="30.75">
      <c r="A93" s="19"/>
      <c r="B93" s="18" t="s">
        <v>161</v>
      </c>
      <c r="C93" s="23" t="s">
        <v>258</v>
      </c>
      <c r="D93" s="26" t="s">
        <v>136</v>
      </c>
      <c r="E93" s="26" t="s">
        <v>129</v>
      </c>
      <c r="F93" s="29" t="s">
        <v>160</v>
      </c>
      <c r="G93" s="25">
        <f>G94</f>
        <v>375.8</v>
      </c>
      <c r="H93" s="25"/>
      <c r="K93" s="25">
        <f>K94</f>
        <v>375.8</v>
      </c>
      <c r="L93" s="25"/>
    </row>
    <row r="94" spans="1:12" s="15" customFormat="1" ht="15">
      <c r="A94" s="19"/>
      <c r="B94" s="18" t="s">
        <v>171</v>
      </c>
      <c r="C94" s="23" t="s">
        <v>258</v>
      </c>
      <c r="D94" s="26" t="s">
        <v>136</v>
      </c>
      <c r="E94" s="26" t="s">
        <v>129</v>
      </c>
      <c r="F94" s="29" t="s">
        <v>170</v>
      </c>
      <c r="G94" s="25">
        <v>375.8</v>
      </c>
      <c r="H94" s="25"/>
      <c r="K94" s="25">
        <v>375.8</v>
      </c>
      <c r="L94" s="25"/>
    </row>
    <row r="95" spans="1:12" s="15" customFormat="1" ht="15">
      <c r="A95" s="19"/>
      <c r="B95" s="18" t="s">
        <v>180</v>
      </c>
      <c r="C95" s="23" t="s">
        <v>115</v>
      </c>
      <c r="D95" s="26" t="s">
        <v>136</v>
      </c>
      <c r="E95" s="26" t="s">
        <v>129</v>
      </c>
      <c r="F95" s="26"/>
      <c r="G95" s="25">
        <f>G96</f>
        <v>0</v>
      </c>
      <c r="H95" s="25"/>
      <c r="K95" s="25">
        <f>K96</f>
        <v>67860.7</v>
      </c>
      <c r="L95" s="25"/>
    </row>
    <row r="96" spans="1:12" s="15" customFormat="1" ht="30.75">
      <c r="A96" s="19"/>
      <c r="B96" s="23" t="s">
        <v>161</v>
      </c>
      <c r="C96" s="23" t="s">
        <v>115</v>
      </c>
      <c r="D96" s="26" t="s">
        <v>136</v>
      </c>
      <c r="E96" s="26" t="s">
        <v>129</v>
      </c>
      <c r="F96" s="26" t="s">
        <v>160</v>
      </c>
      <c r="G96" s="25">
        <f>G97</f>
        <v>0</v>
      </c>
      <c r="H96" s="25"/>
      <c r="K96" s="25">
        <f>K97</f>
        <v>67860.7</v>
      </c>
      <c r="L96" s="25"/>
    </row>
    <row r="97" spans="1:12" s="15" customFormat="1" ht="15">
      <c r="A97" s="19"/>
      <c r="B97" s="18" t="s">
        <v>171</v>
      </c>
      <c r="C97" s="23" t="s">
        <v>115</v>
      </c>
      <c r="D97" s="26" t="s">
        <v>136</v>
      </c>
      <c r="E97" s="26" t="s">
        <v>129</v>
      </c>
      <c r="F97" s="26" t="s">
        <v>170</v>
      </c>
      <c r="G97" s="25">
        <v>0</v>
      </c>
      <c r="H97" s="25"/>
      <c r="K97" s="25">
        <v>67860.7</v>
      </c>
      <c r="L97" s="25"/>
    </row>
    <row r="98" spans="1:12" s="15" customFormat="1" ht="30.75">
      <c r="A98" s="19"/>
      <c r="B98" s="78" t="s">
        <v>404</v>
      </c>
      <c r="C98" s="23" t="s">
        <v>405</v>
      </c>
      <c r="D98" s="26" t="s">
        <v>136</v>
      </c>
      <c r="E98" s="26" t="s">
        <v>129</v>
      </c>
      <c r="F98" s="26"/>
      <c r="G98" s="25">
        <f>G99</f>
        <v>300</v>
      </c>
      <c r="H98" s="25"/>
      <c r="K98" s="25">
        <f>K99</f>
        <v>300</v>
      </c>
      <c r="L98" s="25"/>
    </row>
    <row r="99" spans="1:12" s="15" customFormat="1" ht="30.75">
      <c r="A99" s="19"/>
      <c r="B99" s="79" t="s">
        <v>161</v>
      </c>
      <c r="C99" s="23" t="s">
        <v>405</v>
      </c>
      <c r="D99" s="26" t="s">
        <v>136</v>
      </c>
      <c r="E99" s="26" t="s">
        <v>129</v>
      </c>
      <c r="F99" s="26" t="s">
        <v>160</v>
      </c>
      <c r="G99" s="25">
        <f>G100</f>
        <v>300</v>
      </c>
      <c r="H99" s="25"/>
      <c r="K99" s="25">
        <f>K100</f>
        <v>300</v>
      </c>
      <c r="L99" s="25"/>
    </row>
    <row r="100" spans="1:12" s="15" customFormat="1" ht="15">
      <c r="A100" s="19"/>
      <c r="B100" s="78" t="s">
        <v>171</v>
      </c>
      <c r="C100" s="23" t="s">
        <v>405</v>
      </c>
      <c r="D100" s="26" t="s">
        <v>136</v>
      </c>
      <c r="E100" s="26" t="s">
        <v>129</v>
      </c>
      <c r="F100" s="26" t="s">
        <v>170</v>
      </c>
      <c r="G100" s="25">
        <v>300</v>
      </c>
      <c r="H100" s="25"/>
      <c r="K100" s="25">
        <v>300</v>
      </c>
      <c r="L100" s="25"/>
    </row>
    <row r="101" spans="1:12" s="15" customFormat="1" ht="15">
      <c r="A101" s="22"/>
      <c r="B101" s="23" t="s">
        <v>178</v>
      </c>
      <c r="C101" s="48" t="s">
        <v>255</v>
      </c>
      <c r="D101" s="26" t="s">
        <v>136</v>
      </c>
      <c r="E101" s="26" t="s">
        <v>128</v>
      </c>
      <c r="F101" s="23"/>
      <c r="G101" s="25">
        <f aca="true" t="shared" si="0" ref="G101:H103">G102</f>
        <v>3209</v>
      </c>
      <c r="H101" s="25">
        <f t="shared" si="0"/>
        <v>3209</v>
      </c>
      <c r="K101" s="25">
        <f aca="true" t="shared" si="1" ref="K101:L103">K102</f>
        <v>3209</v>
      </c>
      <c r="L101" s="25">
        <f t="shared" si="1"/>
        <v>3209</v>
      </c>
    </row>
    <row r="102" spans="1:12" s="15" customFormat="1" ht="62.25">
      <c r="A102" s="22"/>
      <c r="B102" s="23" t="s">
        <v>205</v>
      </c>
      <c r="C102" s="23" t="s">
        <v>350</v>
      </c>
      <c r="D102" s="26" t="s">
        <v>136</v>
      </c>
      <c r="E102" s="26" t="s">
        <v>128</v>
      </c>
      <c r="F102" s="23"/>
      <c r="G102" s="25">
        <f t="shared" si="0"/>
        <v>3209</v>
      </c>
      <c r="H102" s="25">
        <f t="shared" si="0"/>
        <v>3209</v>
      </c>
      <c r="K102" s="25">
        <f t="shared" si="1"/>
        <v>3209</v>
      </c>
      <c r="L102" s="25">
        <f t="shared" si="1"/>
        <v>3209</v>
      </c>
    </row>
    <row r="103" spans="1:12" s="15" customFormat="1" ht="62.25">
      <c r="A103" s="22"/>
      <c r="B103" s="22" t="s">
        <v>174</v>
      </c>
      <c r="C103" s="23" t="s">
        <v>350</v>
      </c>
      <c r="D103" s="26" t="s">
        <v>136</v>
      </c>
      <c r="E103" s="26" t="s">
        <v>128</v>
      </c>
      <c r="F103" s="23" t="s">
        <v>172</v>
      </c>
      <c r="G103" s="25">
        <f t="shared" si="0"/>
        <v>3209</v>
      </c>
      <c r="H103" s="25">
        <f t="shared" si="0"/>
        <v>3209</v>
      </c>
      <c r="K103" s="25">
        <f t="shared" si="1"/>
        <v>3209</v>
      </c>
      <c r="L103" s="25">
        <f t="shared" si="1"/>
        <v>3209</v>
      </c>
    </row>
    <row r="104" spans="1:12" s="15" customFormat="1" ht="15">
      <c r="A104" s="22"/>
      <c r="B104" s="22" t="s">
        <v>192</v>
      </c>
      <c r="C104" s="23" t="s">
        <v>350</v>
      </c>
      <c r="D104" s="26" t="s">
        <v>136</v>
      </c>
      <c r="E104" s="26" t="s">
        <v>128</v>
      </c>
      <c r="F104" s="23" t="s">
        <v>193</v>
      </c>
      <c r="G104" s="25">
        <f>3049+160</f>
        <v>3209</v>
      </c>
      <c r="H104" s="25">
        <f>G104</f>
        <v>3209</v>
      </c>
      <c r="K104" s="25">
        <f>3049+160</f>
        <v>3209</v>
      </c>
      <c r="L104" s="25">
        <f>K104</f>
        <v>3209</v>
      </c>
    </row>
    <row r="105" spans="1:12" s="15" customFormat="1" ht="62.25">
      <c r="A105" s="19"/>
      <c r="B105" s="28" t="s">
        <v>205</v>
      </c>
      <c r="C105" s="23" t="s">
        <v>350</v>
      </c>
      <c r="D105" s="26" t="s">
        <v>137</v>
      </c>
      <c r="E105" s="26" t="s">
        <v>132</v>
      </c>
      <c r="F105" s="28"/>
      <c r="G105" s="25">
        <f>G108+G106</f>
        <v>75548</v>
      </c>
      <c r="H105" s="25">
        <f>H108+H106</f>
        <v>75548</v>
      </c>
      <c r="K105" s="25">
        <f>K108+K106</f>
        <v>75548</v>
      </c>
      <c r="L105" s="25">
        <f>L108+L106</f>
        <v>75548</v>
      </c>
    </row>
    <row r="106" spans="1:12" s="15" customFormat="1" ht="15">
      <c r="A106" s="19"/>
      <c r="B106" s="22" t="s">
        <v>163</v>
      </c>
      <c r="C106" s="23" t="s">
        <v>350</v>
      </c>
      <c r="D106" s="26" t="s">
        <v>137</v>
      </c>
      <c r="E106" s="26" t="s">
        <v>132</v>
      </c>
      <c r="F106" s="28" t="s">
        <v>162</v>
      </c>
      <c r="G106" s="25">
        <f>G107</f>
        <v>748</v>
      </c>
      <c r="H106" s="25">
        <f>H107</f>
        <v>748</v>
      </c>
      <c r="K106" s="25">
        <f>K107</f>
        <v>748</v>
      </c>
      <c r="L106" s="25">
        <f>L107</f>
        <v>748</v>
      </c>
    </row>
    <row r="107" spans="1:12" s="15" customFormat="1" ht="30.75">
      <c r="A107" s="19"/>
      <c r="B107" s="22" t="s">
        <v>169</v>
      </c>
      <c r="C107" s="23" t="s">
        <v>350</v>
      </c>
      <c r="D107" s="26" t="s">
        <v>137</v>
      </c>
      <c r="E107" s="26" t="s">
        <v>132</v>
      </c>
      <c r="F107" s="28" t="s">
        <v>168</v>
      </c>
      <c r="G107" s="25">
        <f>789+42-83</f>
        <v>748</v>
      </c>
      <c r="H107" s="25">
        <f>G107</f>
        <v>748</v>
      </c>
      <c r="K107" s="25">
        <f>789+42-83</f>
        <v>748</v>
      </c>
      <c r="L107" s="25">
        <f>K107</f>
        <v>748</v>
      </c>
    </row>
    <row r="108" spans="1:12" s="15" customFormat="1" ht="15">
      <c r="A108" s="19"/>
      <c r="B108" s="28" t="s">
        <v>166</v>
      </c>
      <c r="C108" s="23" t="s">
        <v>350</v>
      </c>
      <c r="D108" s="26" t="s">
        <v>137</v>
      </c>
      <c r="E108" s="26" t="s">
        <v>132</v>
      </c>
      <c r="F108" s="28" t="s">
        <v>164</v>
      </c>
      <c r="G108" s="25">
        <f>G109</f>
        <v>74800</v>
      </c>
      <c r="H108" s="25">
        <f>H109</f>
        <v>74800</v>
      </c>
      <c r="K108" s="25">
        <f>K109</f>
        <v>74800</v>
      </c>
      <c r="L108" s="25">
        <f>L109</f>
        <v>74800</v>
      </c>
    </row>
    <row r="109" spans="1:12" s="15" customFormat="1" ht="15">
      <c r="A109" s="19"/>
      <c r="B109" s="28" t="s">
        <v>236</v>
      </c>
      <c r="C109" s="23" t="s">
        <v>350</v>
      </c>
      <c r="D109" s="26" t="s">
        <v>137</v>
      </c>
      <c r="E109" s="26" t="s">
        <v>132</v>
      </c>
      <c r="F109" s="28" t="s">
        <v>91</v>
      </c>
      <c r="G109" s="25">
        <f>78956+4156-8312</f>
        <v>74800</v>
      </c>
      <c r="H109" s="25">
        <f>G109</f>
        <v>74800</v>
      </c>
      <c r="K109" s="25">
        <f>78956+4156-8312</f>
        <v>74800</v>
      </c>
      <c r="L109" s="25">
        <f>K109</f>
        <v>74800</v>
      </c>
    </row>
    <row r="110" spans="1:12" s="15" customFormat="1" ht="15">
      <c r="A110" s="19"/>
      <c r="B110" s="55" t="s">
        <v>46</v>
      </c>
      <c r="C110" s="48" t="s">
        <v>116</v>
      </c>
      <c r="D110" s="44"/>
      <c r="E110" s="44"/>
      <c r="F110" s="44"/>
      <c r="G110" s="53">
        <f>G116+G119+G122+G126+G129+G111+G135+G147+G141+G187+G138+G144+G132</f>
        <v>3081589.8000000003</v>
      </c>
      <c r="H110" s="53">
        <f>H116+H119+H122+H126+H129+H111+H135+H147+H141+H187+H138+H144+H132</f>
        <v>2655216.7</v>
      </c>
      <c r="I110" s="53">
        <f>I116+I119+I122+I126+I129+I111+I135+I147+I141+I187+I138+I144</f>
        <v>0</v>
      </c>
      <c r="J110" s="53">
        <f>J116+J119+J122+J126+J129+J111+J135+J147+J141+J187+J138+J144</f>
        <v>0</v>
      </c>
      <c r="K110" s="53">
        <f>K116+K119+K122+K126+K129+K111+K135+K147+K141+K187+K138+K144</f>
        <v>3413930</v>
      </c>
      <c r="L110" s="53">
        <f>L116+L119+L122+L126+L129+L111+L135+L147+L141+L187+L138+L144</f>
        <v>2913325.2</v>
      </c>
    </row>
    <row r="111" spans="1:12" s="15" customFormat="1" ht="62.25">
      <c r="A111" s="19"/>
      <c r="B111" s="22" t="s">
        <v>245</v>
      </c>
      <c r="C111" s="23" t="s">
        <v>351</v>
      </c>
      <c r="D111" s="26" t="s">
        <v>129</v>
      </c>
      <c r="E111" s="26" t="s">
        <v>225</v>
      </c>
      <c r="F111" s="26"/>
      <c r="G111" s="25">
        <f>G112+G114</f>
        <v>8076</v>
      </c>
      <c r="H111" s="25">
        <f>H112+H114</f>
        <v>8076</v>
      </c>
      <c r="K111" s="25">
        <f>K112+K114</f>
        <v>8076</v>
      </c>
      <c r="L111" s="25">
        <f>L112+L114</f>
        <v>8076</v>
      </c>
    </row>
    <row r="112" spans="1:12" s="15" customFormat="1" ht="62.25">
      <c r="A112" s="19"/>
      <c r="B112" s="22" t="s">
        <v>174</v>
      </c>
      <c r="C112" s="23" t="s">
        <v>351</v>
      </c>
      <c r="D112" s="26" t="s">
        <v>129</v>
      </c>
      <c r="E112" s="26" t="s">
        <v>225</v>
      </c>
      <c r="F112" s="26" t="s">
        <v>172</v>
      </c>
      <c r="G112" s="25">
        <f>G113</f>
        <v>8026</v>
      </c>
      <c r="H112" s="25">
        <f>H113</f>
        <v>8026</v>
      </c>
      <c r="K112" s="25">
        <f>K113</f>
        <v>8026</v>
      </c>
      <c r="L112" s="25">
        <f>L113</f>
        <v>8026</v>
      </c>
    </row>
    <row r="113" spans="1:12" s="15" customFormat="1" ht="15">
      <c r="A113" s="19"/>
      <c r="B113" s="22" t="s">
        <v>175</v>
      </c>
      <c r="C113" s="23" t="s">
        <v>351</v>
      </c>
      <c r="D113" s="26" t="s">
        <v>129</v>
      </c>
      <c r="E113" s="26" t="s">
        <v>225</v>
      </c>
      <c r="F113" s="26" t="s">
        <v>173</v>
      </c>
      <c r="G113" s="25">
        <f>8026</f>
        <v>8026</v>
      </c>
      <c r="H113" s="25">
        <f>G113</f>
        <v>8026</v>
      </c>
      <c r="K113" s="25">
        <f>8026</f>
        <v>8026</v>
      </c>
      <c r="L113" s="25">
        <f>K113</f>
        <v>8026</v>
      </c>
    </row>
    <row r="114" spans="1:12" s="15" customFormat="1" ht="15">
      <c r="A114" s="19"/>
      <c r="B114" s="22" t="s">
        <v>163</v>
      </c>
      <c r="C114" s="23" t="s">
        <v>351</v>
      </c>
      <c r="D114" s="26" t="s">
        <v>129</v>
      </c>
      <c r="E114" s="26" t="s">
        <v>225</v>
      </c>
      <c r="F114" s="26" t="s">
        <v>162</v>
      </c>
      <c r="G114" s="25">
        <f>G115</f>
        <v>50</v>
      </c>
      <c r="H114" s="25">
        <f>H115</f>
        <v>50</v>
      </c>
      <c r="K114" s="25">
        <f>K115</f>
        <v>50</v>
      </c>
      <c r="L114" s="25">
        <f>L115</f>
        <v>50</v>
      </c>
    </row>
    <row r="115" spans="1:12" s="15" customFormat="1" ht="30.75">
      <c r="A115" s="19"/>
      <c r="B115" s="22" t="s">
        <v>169</v>
      </c>
      <c r="C115" s="23" t="s">
        <v>351</v>
      </c>
      <c r="D115" s="26" t="s">
        <v>129</v>
      </c>
      <c r="E115" s="26" t="s">
        <v>225</v>
      </c>
      <c r="F115" s="26" t="s">
        <v>168</v>
      </c>
      <c r="G115" s="25">
        <f>50</f>
        <v>50</v>
      </c>
      <c r="H115" s="25">
        <f>G115</f>
        <v>50</v>
      </c>
      <c r="K115" s="25">
        <f>50</f>
        <v>50</v>
      </c>
      <c r="L115" s="25">
        <f>K115</f>
        <v>50</v>
      </c>
    </row>
    <row r="116" spans="1:12" s="15" customFormat="1" ht="171">
      <c r="A116" s="19"/>
      <c r="B116" s="18" t="s">
        <v>4</v>
      </c>
      <c r="C116" s="23" t="s">
        <v>352</v>
      </c>
      <c r="D116" s="26" t="s">
        <v>136</v>
      </c>
      <c r="E116" s="26" t="s">
        <v>153</v>
      </c>
      <c r="F116" s="28"/>
      <c r="G116" s="25">
        <f>G117</f>
        <v>1763075</v>
      </c>
      <c r="H116" s="25">
        <f>H117</f>
        <v>1763075</v>
      </c>
      <c r="K116" s="25">
        <f>K117</f>
        <v>1763075</v>
      </c>
      <c r="L116" s="25">
        <f>L117</f>
        <v>1763075</v>
      </c>
    </row>
    <row r="117" spans="1:12" s="15" customFormat="1" ht="30.75">
      <c r="A117" s="19"/>
      <c r="B117" s="23" t="s">
        <v>161</v>
      </c>
      <c r="C117" s="23" t="s">
        <v>352</v>
      </c>
      <c r="D117" s="26" t="s">
        <v>136</v>
      </c>
      <c r="E117" s="26" t="s">
        <v>153</v>
      </c>
      <c r="F117" s="28" t="s">
        <v>160</v>
      </c>
      <c r="G117" s="25">
        <f>G118</f>
        <v>1763075</v>
      </c>
      <c r="H117" s="25">
        <f>H118</f>
        <v>1763075</v>
      </c>
      <c r="K117" s="25">
        <f>K118</f>
        <v>1763075</v>
      </c>
      <c r="L117" s="25">
        <f>L118</f>
        <v>1763075</v>
      </c>
    </row>
    <row r="118" spans="1:12" s="15" customFormat="1" ht="15">
      <c r="A118" s="19"/>
      <c r="B118" s="18" t="s">
        <v>171</v>
      </c>
      <c r="C118" s="23" t="s">
        <v>352</v>
      </c>
      <c r="D118" s="26" t="s">
        <v>136</v>
      </c>
      <c r="E118" s="26" t="s">
        <v>153</v>
      </c>
      <c r="F118" s="28" t="s">
        <v>170</v>
      </c>
      <c r="G118" s="25">
        <f>1763075</f>
        <v>1763075</v>
      </c>
      <c r="H118" s="25">
        <f>G118</f>
        <v>1763075</v>
      </c>
      <c r="K118" s="25">
        <f>1763075</f>
        <v>1763075</v>
      </c>
      <c r="L118" s="25">
        <f>K118</f>
        <v>1763075</v>
      </c>
    </row>
    <row r="119" spans="1:12" s="15" customFormat="1" ht="62.25">
      <c r="A119" s="19"/>
      <c r="B119" s="22" t="s">
        <v>196</v>
      </c>
      <c r="C119" s="23" t="s">
        <v>353</v>
      </c>
      <c r="D119" s="26" t="s">
        <v>136</v>
      </c>
      <c r="E119" s="26" t="s">
        <v>153</v>
      </c>
      <c r="F119" s="26"/>
      <c r="G119" s="25">
        <f>G121</f>
        <v>44349</v>
      </c>
      <c r="H119" s="25">
        <f>H121</f>
        <v>44349</v>
      </c>
      <c r="K119" s="25">
        <f>K121</f>
        <v>44349</v>
      </c>
      <c r="L119" s="25">
        <f>L121</f>
        <v>44349</v>
      </c>
    </row>
    <row r="120" spans="1:12" s="15" customFormat="1" ht="30.75">
      <c r="A120" s="19"/>
      <c r="B120" s="22" t="s">
        <v>161</v>
      </c>
      <c r="C120" s="23" t="s">
        <v>353</v>
      </c>
      <c r="D120" s="26" t="s">
        <v>136</v>
      </c>
      <c r="E120" s="26" t="s">
        <v>153</v>
      </c>
      <c r="F120" s="26">
        <v>600</v>
      </c>
      <c r="G120" s="25">
        <f>G121</f>
        <v>44349</v>
      </c>
      <c r="H120" s="25">
        <f>H121</f>
        <v>44349</v>
      </c>
      <c r="K120" s="25">
        <f>K121</f>
        <v>44349</v>
      </c>
      <c r="L120" s="25">
        <f>L121</f>
        <v>44349</v>
      </c>
    </row>
    <row r="121" spans="1:12" s="15" customFormat="1" ht="30.75">
      <c r="A121" s="19"/>
      <c r="B121" s="22" t="s">
        <v>197</v>
      </c>
      <c r="C121" s="23" t="s">
        <v>353</v>
      </c>
      <c r="D121" s="26" t="s">
        <v>136</v>
      </c>
      <c r="E121" s="26" t="s">
        <v>153</v>
      </c>
      <c r="F121" s="26">
        <v>630</v>
      </c>
      <c r="G121" s="25">
        <f>44349</f>
        <v>44349</v>
      </c>
      <c r="H121" s="25">
        <f>G121</f>
        <v>44349</v>
      </c>
      <c r="K121" s="25">
        <f>44349</f>
        <v>44349</v>
      </c>
      <c r="L121" s="25">
        <f>K121</f>
        <v>44349</v>
      </c>
    </row>
    <row r="122" spans="1:12" s="15" customFormat="1" ht="108.75">
      <c r="A122" s="19"/>
      <c r="B122" s="22" t="s">
        <v>3</v>
      </c>
      <c r="C122" s="23" t="s">
        <v>354</v>
      </c>
      <c r="D122" s="26" t="s">
        <v>136</v>
      </c>
      <c r="E122" s="26" t="s">
        <v>153</v>
      </c>
      <c r="F122" s="26"/>
      <c r="G122" s="25">
        <f>G123</f>
        <v>118728</v>
      </c>
      <c r="H122" s="25">
        <f>H123</f>
        <v>118728</v>
      </c>
      <c r="K122" s="25">
        <f>K123</f>
        <v>118728</v>
      </c>
      <c r="L122" s="25">
        <f>L123</f>
        <v>118728</v>
      </c>
    </row>
    <row r="123" spans="1:12" s="15" customFormat="1" ht="30.75">
      <c r="A123" s="19"/>
      <c r="B123" s="23" t="s">
        <v>161</v>
      </c>
      <c r="C123" s="23" t="s">
        <v>354</v>
      </c>
      <c r="D123" s="26" t="s">
        <v>136</v>
      </c>
      <c r="E123" s="26" t="s">
        <v>153</v>
      </c>
      <c r="F123" s="28" t="s">
        <v>160</v>
      </c>
      <c r="G123" s="25">
        <f>G124+G125</f>
        <v>118728</v>
      </c>
      <c r="H123" s="25">
        <f>H124+H125</f>
        <v>118728</v>
      </c>
      <c r="K123" s="25">
        <f>K124+K125</f>
        <v>118728</v>
      </c>
      <c r="L123" s="25">
        <f>L124+L125</f>
        <v>118728</v>
      </c>
    </row>
    <row r="124" spans="1:12" s="15" customFormat="1" ht="15">
      <c r="A124" s="19"/>
      <c r="B124" s="18" t="s">
        <v>171</v>
      </c>
      <c r="C124" s="23" t="s">
        <v>354</v>
      </c>
      <c r="D124" s="26" t="s">
        <v>136</v>
      </c>
      <c r="E124" s="26" t="s">
        <v>153</v>
      </c>
      <c r="F124" s="28" t="s">
        <v>170</v>
      </c>
      <c r="G124" s="25">
        <f>116791.4-343</f>
        <v>116448.4</v>
      </c>
      <c r="H124" s="25">
        <f>G124</f>
        <v>116448.4</v>
      </c>
      <c r="K124" s="25">
        <f>116791.4-343</f>
        <v>116448.4</v>
      </c>
      <c r="L124" s="25">
        <f>K124</f>
        <v>116448.4</v>
      </c>
    </row>
    <row r="125" spans="1:12" s="15" customFormat="1" ht="30.75">
      <c r="A125" s="19"/>
      <c r="B125" s="22" t="s">
        <v>197</v>
      </c>
      <c r="C125" s="23" t="s">
        <v>354</v>
      </c>
      <c r="D125" s="26" t="s">
        <v>136</v>
      </c>
      <c r="E125" s="26" t="s">
        <v>153</v>
      </c>
      <c r="F125" s="28" t="s">
        <v>198</v>
      </c>
      <c r="G125" s="25">
        <v>2279.6</v>
      </c>
      <c r="H125" s="25">
        <f>G125</f>
        <v>2279.6</v>
      </c>
      <c r="K125" s="25">
        <v>2279.6</v>
      </c>
      <c r="L125" s="25">
        <f>K125</f>
        <v>2279.6</v>
      </c>
    </row>
    <row r="126" spans="1:12" s="15" customFormat="1" ht="46.5">
      <c r="A126" s="19"/>
      <c r="B126" s="22" t="s">
        <v>199</v>
      </c>
      <c r="C126" s="23" t="s">
        <v>355</v>
      </c>
      <c r="D126" s="26" t="s">
        <v>136</v>
      </c>
      <c r="E126" s="26" t="s">
        <v>153</v>
      </c>
      <c r="F126" s="26"/>
      <c r="G126" s="25">
        <f>G127</f>
        <v>1266</v>
      </c>
      <c r="H126" s="25">
        <f>H127</f>
        <v>1266</v>
      </c>
      <c r="K126" s="25">
        <f>K127</f>
        <v>1266</v>
      </c>
      <c r="L126" s="25">
        <f>L127</f>
        <v>1266</v>
      </c>
    </row>
    <row r="127" spans="1:12" s="15" customFormat="1" ht="30.75">
      <c r="A127" s="19"/>
      <c r="B127" s="23" t="s">
        <v>161</v>
      </c>
      <c r="C127" s="23" t="s">
        <v>355</v>
      </c>
      <c r="D127" s="26" t="s">
        <v>136</v>
      </c>
      <c r="E127" s="26" t="s">
        <v>153</v>
      </c>
      <c r="F127" s="28" t="s">
        <v>160</v>
      </c>
      <c r="G127" s="25">
        <f>G128</f>
        <v>1266</v>
      </c>
      <c r="H127" s="25">
        <f>H128</f>
        <v>1266</v>
      </c>
      <c r="K127" s="25">
        <f>K128</f>
        <v>1266</v>
      </c>
      <c r="L127" s="25">
        <f>L128</f>
        <v>1266</v>
      </c>
    </row>
    <row r="128" spans="1:12" s="15" customFormat="1" ht="15">
      <c r="A128" s="19"/>
      <c r="B128" s="18" t="s">
        <v>171</v>
      </c>
      <c r="C128" s="23" t="s">
        <v>355</v>
      </c>
      <c r="D128" s="26" t="s">
        <v>136</v>
      </c>
      <c r="E128" s="26" t="s">
        <v>153</v>
      </c>
      <c r="F128" s="28" t="s">
        <v>170</v>
      </c>
      <c r="G128" s="25">
        <f>1266</f>
        <v>1266</v>
      </c>
      <c r="H128" s="25">
        <f>G128</f>
        <v>1266</v>
      </c>
      <c r="K128" s="25">
        <f>1266</f>
        <v>1266</v>
      </c>
      <c r="L128" s="25">
        <f>K128</f>
        <v>1266</v>
      </c>
    </row>
    <row r="129" spans="1:12" s="15" customFormat="1" ht="78">
      <c r="A129" s="19"/>
      <c r="B129" s="22" t="s">
        <v>200</v>
      </c>
      <c r="C129" s="23" t="s">
        <v>356</v>
      </c>
      <c r="D129" s="26" t="s">
        <v>136</v>
      </c>
      <c r="E129" s="26" t="s">
        <v>153</v>
      </c>
      <c r="F129" s="26"/>
      <c r="G129" s="25">
        <f>G130</f>
        <v>14357</v>
      </c>
      <c r="H129" s="25">
        <f>H130</f>
        <v>14357</v>
      </c>
      <c r="K129" s="25">
        <f>K130</f>
        <v>15143</v>
      </c>
      <c r="L129" s="25">
        <f>L130</f>
        <v>15143</v>
      </c>
    </row>
    <row r="130" spans="1:12" s="15" customFormat="1" ht="30.75">
      <c r="A130" s="19"/>
      <c r="B130" s="23" t="s">
        <v>161</v>
      </c>
      <c r="C130" s="23" t="s">
        <v>356</v>
      </c>
      <c r="D130" s="26" t="s">
        <v>136</v>
      </c>
      <c r="E130" s="26" t="s">
        <v>153</v>
      </c>
      <c r="F130" s="28" t="s">
        <v>160</v>
      </c>
      <c r="G130" s="25">
        <f>G131</f>
        <v>14357</v>
      </c>
      <c r="H130" s="25">
        <f>H131</f>
        <v>14357</v>
      </c>
      <c r="K130" s="25">
        <f>K131</f>
        <v>15143</v>
      </c>
      <c r="L130" s="25">
        <f>L131</f>
        <v>15143</v>
      </c>
    </row>
    <row r="131" spans="1:12" s="15" customFormat="1" ht="30.75">
      <c r="A131" s="19"/>
      <c r="B131" s="22" t="s">
        <v>197</v>
      </c>
      <c r="C131" s="23" t="s">
        <v>356</v>
      </c>
      <c r="D131" s="26" t="s">
        <v>136</v>
      </c>
      <c r="E131" s="26" t="s">
        <v>153</v>
      </c>
      <c r="F131" s="28" t="s">
        <v>198</v>
      </c>
      <c r="G131" s="25">
        <v>14357</v>
      </c>
      <c r="H131" s="25">
        <f>G131</f>
        <v>14357</v>
      </c>
      <c r="K131" s="25">
        <v>15143</v>
      </c>
      <c r="L131" s="25">
        <f>K131</f>
        <v>15143</v>
      </c>
    </row>
    <row r="132" spans="1:12" s="15" customFormat="1" ht="56.25" customHeight="1">
      <c r="A132" s="19"/>
      <c r="B132" s="22" t="s">
        <v>453</v>
      </c>
      <c r="C132" s="23" t="s">
        <v>457</v>
      </c>
      <c r="D132" s="26" t="s">
        <v>136</v>
      </c>
      <c r="E132" s="26" t="s">
        <v>153</v>
      </c>
      <c r="F132" s="28"/>
      <c r="G132" s="25">
        <f>G133</f>
        <v>1680</v>
      </c>
      <c r="H132" s="25">
        <f>H133</f>
        <v>1680</v>
      </c>
      <c r="K132" s="25">
        <f>K133</f>
        <v>0</v>
      </c>
      <c r="L132" s="25">
        <f>L133</f>
        <v>0</v>
      </c>
    </row>
    <row r="133" spans="1:12" s="15" customFormat="1" ht="36" customHeight="1">
      <c r="A133" s="19"/>
      <c r="B133" s="22" t="s">
        <v>161</v>
      </c>
      <c r="C133" s="23" t="s">
        <v>457</v>
      </c>
      <c r="D133" s="26" t="s">
        <v>136</v>
      </c>
      <c r="E133" s="26" t="s">
        <v>153</v>
      </c>
      <c r="F133" s="28" t="s">
        <v>160</v>
      </c>
      <c r="G133" s="25">
        <f>G134</f>
        <v>1680</v>
      </c>
      <c r="H133" s="25">
        <f>H134</f>
        <v>1680</v>
      </c>
      <c r="K133" s="25">
        <f>K134</f>
        <v>0</v>
      </c>
      <c r="L133" s="25">
        <f>L134</f>
        <v>0</v>
      </c>
    </row>
    <row r="134" spans="1:12" s="15" customFormat="1" ht="15">
      <c r="A134" s="19"/>
      <c r="B134" s="22" t="s">
        <v>171</v>
      </c>
      <c r="C134" s="23" t="s">
        <v>457</v>
      </c>
      <c r="D134" s="26" t="s">
        <v>136</v>
      </c>
      <c r="E134" s="26" t="s">
        <v>153</v>
      </c>
      <c r="F134" s="28" t="s">
        <v>170</v>
      </c>
      <c r="G134" s="25">
        <v>1680</v>
      </c>
      <c r="H134" s="25">
        <v>1680</v>
      </c>
      <c r="K134" s="25">
        <v>0</v>
      </c>
      <c r="L134" s="25">
        <v>0</v>
      </c>
    </row>
    <row r="135" spans="1:12" s="15" customFormat="1" ht="62.25">
      <c r="A135" s="19"/>
      <c r="B135" s="22" t="s">
        <v>7</v>
      </c>
      <c r="C135" s="23" t="s">
        <v>103</v>
      </c>
      <c r="D135" s="26" t="s">
        <v>136</v>
      </c>
      <c r="E135" s="26" t="s">
        <v>153</v>
      </c>
      <c r="F135" s="23"/>
      <c r="G135" s="25">
        <f>G136</f>
        <v>2171</v>
      </c>
      <c r="H135" s="25">
        <f>G135</f>
        <v>2171</v>
      </c>
      <c r="K135" s="25">
        <f>K136</f>
        <v>2258</v>
      </c>
      <c r="L135" s="25">
        <f>K135</f>
        <v>2258</v>
      </c>
    </row>
    <row r="136" spans="1:12" s="15" customFormat="1" ht="30.75">
      <c r="A136" s="19"/>
      <c r="B136" s="22" t="s">
        <v>161</v>
      </c>
      <c r="C136" s="23" t="s">
        <v>103</v>
      </c>
      <c r="D136" s="26" t="s">
        <v>136</v>
      </c>
      <c r="E136" s="26" t="s">
        <v>153</v>
      </c>
      <c r="F136" s="23" t="s">
        <v>160</v>
      </c>
      <c r="G136" s="25">
        <f>G137</f>
        <v>2171</v>
      </c>
      <c r="H136" s="25">
        <f>H137</f>
        <v>2171</v>
      </c>
      <c r="K136" s="25">
        <f>K137</f>
        <v>2258</v>
      </c>
      <c r="L136" s="25">
        <f>L137</f>
        <v>2258</v>
      </c>
    </row>
    <row r="137" spans="1:12" s="15" customFormat="1" ht="15">
      <c r="A137" s="19"/>
      <c r="B137" s="22" t="s">
        <v>171</v>
      </c>
      <c r="C137" s="23" t="s">
        <v>103</v>
      </c>
      <c r="D137" s="26" t="s">
        <v>136</v>
      </c>
      <c r="E137" s="26" t="s">
        <v>153</v>
      </c>
      <c r="F137" s="23" t="s">
        <v>170</v>
      </c>
      <c r="G137" s="25">
        <f>2162+9</f>
        <v>2171</v>
      </c>
      <c r="H137" s="25">
        <f>G137</f>
        <v>2171</v>
      </c>
      <c r="K137" s="25">
        <f>2248+10</f>
        <v>2258</v>
      </c>
      <c r="L137" s="25">
        <f>K137</f>
        <v>2258</v>
      </c>
    </row>
    <row r="138" spans="1:12" s="15" customFormat="1" ht="21" customHeight="1">
      <c r="A138" s="19"/>
      <c r="B138" s="22" t="s">
        <v>410</v>
      </c>
      <c r="C138" s="23" t="s">
        <v>462</v>
      </c>
      <c r="D138" s="26" t="s">
        <v>136</v>
      </c>
      <c r="E138" s="26" t="s">
        <v>153</v>
      </c>
      <c r="F138" s="23"/>
      <c r="G138" s="25">
        <f>G139</f>
        <v>263368.5</v>
      </c>
      <c r="H138" s="25">
        <f>H139</f>
        <v>263368.5</v>
      </c>
      <c r="K138" s="25">
        <f>K139</f>
        <v>669750</v>
      </c>
      <c r="L138" s="25">
        <f>L139</f>
        <v>669750</v>
      </c>
    </row>
    <row r="139" spans="1:12" s="15" customFormat="1" ht="35.25" customHeight="1">
      <c r="A139" s="19"/>
      <c r="B139" s="22" t="s">
        <v>57</v>
      </c>
      <c r="C139" s="23" t="s">
        <v>462</v>
      </c>
      <c r="D139" s="26" t="s">
        <v>136</v>
      </c>
      <c r="E139" s="26" t="s">
        <v>153</v>
      </c>
      <c r="F139" s="23" t="s">
        <v>222</v>
      </c>
      <c r="G139" s="25">
        <f>G140</f>
        <v>263368.5</v>
      </c>
      <c r="H139" s="25">
        <f>H140</f>
        <v>263368.5</v>
      </c>
      <c r="K139" s="25">
        <f>K140</f>
        <v>669750</v>
      </c>
      <c r="L139" s="25">
        <f>L140</f>
        <v>669750</v>
      </c>
    </row>
    <row r="140" spans="1:12" s="15" customFormat="1" ht="93">
      <c r="A140" s="19"/>
      <c r="B140" s="22" t="s">
        <v>247</v>
      </c>
      <c r="C140" s="23" t="s">
        <v>462</v>
      </c>
      <c r="D140" s="26" t="s">
        <v>136</v>
      </c>
      <c r="E140" s="26" t="s">
        <v>153</v>
      </c>
      <c r="F140" s="23" t="s">
        <v>248</v>
      </c>
      <c r="G140" s="25">
        <f>267168.5-3800</f>
        <v>263368.5</v>
      </c>
      <c r="H140" s="25">
        <f>G140</f>
        <v>263368.5</v>
      </c>
      <c r="K140" s="25">
        <v>669750</v>
      </c>
      <c r="L140" s="25">
        <f>K140</f>
        <v>669750</v>
      </c>
    </row>
    <row r="141" spans="1:12" s="15" customFormat="1" ht="30.75">
      <c r="A141" s="19"/>
      <c r="B141" s="22" t="s">
        <v>55</v>
      </c>
      <c r="C141" s="23" t="s">
        <v>463</v>
      </c>
      <c r="D141" s="26" t="s">
        <v>136</v>
      </c>
      <c r="E141" s="26" t="s">
        <v>153</v>
      </c>
      <c r="F141" s="23"/>
      <c r="G141" s="25">
        <f>G142</f>
        <v>399339.2</v>
      </c>
      <c r="H141" s="25">
        <f>H142</f>
        <v>399339.2</v>
      </c>
      <c r="K141" s="25">
        <f>K142</f>
        <v>289583.19999999995</v>
      </c>
      <c r="L141" s="25">
        <f>L142</f>
        <v>289583.19999999995</v>
      </c>
    </row>
    <row r="142" spans="1:12" s="15" customFormat="1" ht="30.75">
      <c r="A142" s="19"/>
      <c r="B142" s="18" t="s">
        <v>34</v>
      </c>
      <c r="C142" s="23" t="s">
        <v>463</v>
      </c>
      <c r="D142" s="26" t="s">
        <v>136</v>
      </c>
      <c r="E142" s="26" t="s">
        <v>153</v>
      </c>
      <c r="F142" s="23" t="s">
        <v>222</v>
      </c>
      <c r="G142" s="25">
        <f>G143</f>
        <v>399339.2</v>
      </c>
      <c r="H142" s="25">
        <f>H143</f>
        <v>399339.2</v>
      </c>
      <c r="K142" s="25">
        <f>K143</f>
        <v>289583.19999999995</v>
      </c>
      <c r="L142" s="25">
        <f>L143</f>
        <v>289583.19999999995</v>
      </c>
    </row>
    <row r="143" spans="1:12" s="15" customFormat="1" ht="93">
      <c r="A143" s="19"/>
      <c r="B143" s="22" t="s">
        <v>247</v>
      </c>
      <c r="C143" s="23" t="s">
        <v>463</v>
      </c>
      <c r="D143" s="26" t="s">
        <v>136</v>
      </c>
      <c r="E143" s="26" t="s">
        <v>153</v>
      </c>
      <c r="F143" s="23" t="s">
        <v>248</v>
      </c>
      <c r="G143" s="25">
        <f>400241.2-902</f>
        <v>399339.2</v>
      </c>
      <c r="H143" s="25">
        <f>G143</f>
        <v>399339.2</v>
      </c>
      <c r="K143" s="25">
        <f>185747.3+103835.9</f>
        <v>289583.19999999995</v>
      </c>
      <c r="L143" s="25">
        <f>K143</f>
        <v>289583.19999999995</v>
      </c>
    </row>
    <row r="144" spans="1:12" s="15" customFormat="1" ht="51" customHeight="1">
      <c r="A144" s="19"/>
      <c r="B144" s="22" t="s">
        <v>444</v>
      </c>
      <c r="C144" s="23" t="s">
        <v>464</v>
      </c>
      <c r="D144" s="26" t="s">
        <v>136</v>
      </c>
      <c r="E144" s="26" t="s">
        <v>153</v>
      </c>
      <c r="F144" s="23"/>
      <c r="G144" s="25">
        <f aca="true" t="shared" si="2" ref="G144:I145">G145</f>
        <v>37735</v>
      </c>
      <c r="H144" s="25">
        <f t="shared" si="2"/>
        <v>37735</v>
      </c>
      <c r="I144" s="15">
        <f t="shared" si="2"/>
        <v>0</v>
      </c>
      <c r="K144" s="25">
        <f>K145</f>
        <v>0</v>
      </c>
      <c r="L144" s="25">
        <f>L145</f>
        <v>0</v>
      </c>
    </row>
    <row r="145" spans="1:12" s="15" customFormat="1" ht="36" customHeight="1">
      <c r="A145" s="19"/>
      <c r="B145" s="22" t="s">
        <v>161</v>
      </c>
      <c r="C145" s="23" t="s">
        <v>464</v>
      </c>
      <c r="D145" s="26" t="s">
        <v>136</v>
      </c>
      <c r="E145" s="26" t="s">
        <v>153</v>
      </c>
      <c r="F145" s="23" t="s">
        <v>160</v>
      </c>
      <c r="G145" s="25">
        <f t="shared" si="2"/>
        <v>37735</v>
      </c>
      <c r="H145" s="25">
        <f t="shared" si="2"/>
        <v>37735</v>
      </c>
      <c r="I145" s="15">
        <f t="shared" si="2"/>
        <v>0</v>
      </c>
      <c r="K145" s="25">
        <f>K146</f>
        <v>0</v>
      </c>
      <c r="L145" s="25">
        <f>L146</f>
        <v>0</v>
      </c>
    </row>
    <row r="146" spans="1:12" s="15" customFormat="1" ht="15">
      <c r="A146" s="19"/>
      <c r="B146" s="22" t="s">
        <v>171</v>
      </c>
      <c r="C146" s="23" t="s">
        <v>464</v>
      </c>
      <c r="D146" s="26" t="s">
        <v>136</v>
      </c>
      <c r="E146" s="26" t="s">
        <v>153</v>
      </c>
      <c r="F146" s="23" t="s">
        <v>170</v>
      </c>
      <c r="G146" s="25">
        <v>37735</v>
      </c>
      <c r="H146" s="25">
        <v>37735</v>
      </c>
      <c r="I146" s="15">
        <v>0</v>
      </c>
      <c r="K146" s="25">
        <v>0</v>
      </c>
      <c r="L146" s="25">
        <v>0</v>
      </c>
    </row>
    <row r="147" spans="1:12" s="15" customFormat="1" ht="15">
      <c r="A147" s="22"/>
      <c r="B147" s="55" t="s">
        <v>46</v>
      </c>
      <c r="C147" s="48" t="s">
        <v>116</v>
      </c>
      <c r="D147" s="44" t="s">
        <v>136</v>
      </c>
      <c r="E147" s="44" t="s">
        <v>153</v>
      </c>
      <c r="F147" s="44"/>
      <c r="G147" s="53">
        <f>G148</f>
        <v>426373.0999999999</v>
      </c>
      <c r="H147" s="25"/>
      <c r="K147" s="53">
        <f>K148</f>
        <v>500604.79999999993</v>
      </c>
      <c r="L147" s="25"/>
    </row>
    <row r="148" spans="1:12" s="15" customFormat="1" ht="15">
      <c r="A148" s="22"/>
      <c r="B148" s="22" t="s">
        <v>154</v>
      </c>
      <c r="C148" s="23" t="s">
        <v>116</v>
      </c>
      <c r="D148" s="26" t="s">
        <v>136</v>
      </c>
      <c r="E148" s="26" t="s">
        <v>153</v>
      </c>
      <c r="F148" s="26"/>
      <c r="G148" s="25">
        <f>G149</f>
        <v>426373.0999999999</v>
      </c>
      <c r="H148" s="25"/>
      <c r="K148" s="25">
        <f>K149</f>
        <v>500604.79999999993</v>
      </c>
      <c r="L148" s="25"/>
    </row>
    <row r="149" spans="1:12" s="15" customFormat="1" ht="15">
      <c r="A149" s="22"/>
      <c r="B149" s="22" t="s">
        <v>117</v>
      </c>
      <c r="C149" s="23" t="s">
        <v>116</v>
      </c>
      <c r="D149" s="26" t="s">
        <v>136</v>
      </c>
      <c r="E149" s="26" t="s">
        <v>153</v>
      </c>
      <c r="F149" s="26"/>
      <c r="G149" s="25">
        <f>G150+G156+G162+G165+G168+G172+G178+G181+G153+G184+G175+G159</f>
        <v>426373.0999999999</v>
      </c>
      <c r="H149" s="25"/>
      <c r="K149" s="25">
        <f>K150+K156+K162+K165+K168+K172+K178+K181+K153+K184+K175+K159</f>
        <v>500604.79999999993</v>
      </c>
      <c r="L149" s="25"/>
    </row>
    <row r="150" spans="1:12" s="15" customFormat="1" ht="62.25">
      <c r="A150" s="22"/>
      <c r="B150" s="22" t="s">
        <v>390</v>
      </c>
      <c r="C150" s="28" t="s">
        <v>103</v>
      </c>
      <c r="D150" s="26" t="s">
        <v>136</v>
      </c>
      <c r="E150" s="26" t="s">
        <v>153</v>
      </c>
      <c r="F150" s="28"/>
      <c r="G150" s="25">
        <f>G151</f>
        <v>2162</v>
      </c>
      <c r="H150" s="25"/>
      <c r="K150" s="25">
        <f>K151</f>
        <v>2248</v>
      </c>
      <c r="L150" s="25"/>
    </row>
    <row r="151" spans="1:12" s="15" customFormat="1" ht="30.75">
      <c r="A151" s="22"/>
      <c r="B151" s="22" t="s">
        <v>161</v>
      </c>
      <c r="C151" s="28" t="s">
        <v>103</v>
      </c>
      <c r="D151" s="26" t="s">
        <v>136</v>
      </c>
      <c r="E151" s="26" t="s">
        <v>153</v>
      </c>
      <c r="F151" s="28" t="s">
        <v>160</v>
      </c>
      <c r="G151" s="25">
        <f>G152</f>
        <v>2162</v>
      </c>
      <c r="H151" s="25"/>
      <c r="K151" s="25">
        <f>K152</f>
        <v>2248</v>
      </c>
      <c r="L151" s="25"/>
    </row>
    <row r="152" spans="1:12" s="15" customFormat="1" ht="15">
      <c r="A152" s="22"/>
      <c r="B152" s="22" t="s">
        <v>171</v>
      </c>
      <c r="C152" s="28" t="s">
        <v>103</v>
      </c>
      <c r="D152" s="26" t="s">
        <v>136</v>
      </c>
      <c r="E152" s="26" t="s">
        <v>153</v>
      </c>
      <c r="F152" s="28" t="s">
        <v>170</v>
      </c>
      <c r="G152" s="25">
        <v>2162</v>
      </c>
      <c r="H152" s="25"/>
      <c r="K152" s="25">
        <v>2248</v>
      </c>
      <c r="L152" s="25"/>
    </row>
    <row r="153" spans="1:12" s="15" customFormat="1" ht="46.5">
      <c r="A153" s="22"/>
      <c r="B153" s="22" t="s">
        <v>389</v>
      </c>
      <c r="C153" s="28" t="s">
        <v>391</v>
      </c>
      <c r="D153" s="26" t="s">
        <v>136</v>
      </c>
      <c r="E153" s="26" t="s">
        <v>153</v>
      </c>
      <c r="F153" s="28"/>
      <c r="G153" s="25">
        <f>G154</f>
        <v>6942</v>
      </c>
      <c r="H153" s="25"/>
      <c r="K153" s="25">
        <f>K154</f>
        <v>6942</v>
      </c>
      <c r="L153" s="25"/>
    </row>
    <row r="154" spans="1:12" s="15" customFormat="1" ht="30.75">
      <c r="A154" s="22"/>
      <c r="B154" s="22" t="s">
        <v>161</v>
      </c>
      <c r="C154" s="28" t="s">
        <v>391</v>
      </c>
      <c r="D154" s="26" t="s">
        <v>136</v>
      </c>
      <c r="E154" s="26" t="s">
        <v>153</v>
      </c>
      <c r="F154" s="28" t="s">
        <v>160</v>
      </c>
      <c r="G154" s="25">
        <f>G155</f>
        <v>6942</v>
      </c>
      <c r="H154" s="25"/>
      <c r="K154" s="25">
        <f>K155</f>
        <v>6942</v>
      </c>
      <c r="L154" s="25"/>
    </row>
    <row r="155" spans="1:12" s="15" customFormat="1" ht="15">
      <c r="A155" s="22"/>
      <c r="B155" s="22" t="s">
        <v>171</v>
      </c>
      <c r="C155" s="28" t="s">
        <v>391</v>
      </c>
      <c r="D155" s="26" t="s">
        <v>136</v>
      </c>
      <c r="E155" s="26" t="s">
        <v>153</v>
      </c>
      <c r="F155" s="28" t="s">
        <v>170</v>
      </c>
      <c r="G155" s="25">
        <v>6942</v>
      </c>
      <c r="H155" s="25"/>
      <c r="K155" s="25">
        <v>6942</v>
      </c>
      <c r="L155" s="25"/>
    </row>
    <row r="156" spans="1:12" s="15" customFormat="1" ht="83.25" customHeight="1">
      <c r="A156" s="22"/>
      <c r="B156" s="23" t="s">
        <v>455</v>
      </c>
      <c r="C156" s="23" t="s">
        <v>465</v>
      </c>
      <c r="D156" s="26" t="s">
        <v>132</v>
      </c>
      <c r="E156" s="26" t="s">
        <v>137</v>
      </c>
      <c r="F156" s="28"/>
      <c r="G156" s="25">
        <f>G157</f>
        <v>9009.199999999999</v>
      </c>
      <c r="H156" s="25"/>
      <c r="K156" s="25">
        <f>K157</f>
        <v>9009.199999999999</v>
      </c>
      <c r="L156" s="25"/>
    </row>
    <row r="157" spans="1:12" s="15" customFormat="1" ht="30.75">
      <c r="A157" s="22"/>
      <c r="B157" s="23" t="s">
        <v>161</v>
      </c>
      <c r="C157" s="23" t="s">
        <v>465</v>
      </c>
      <c r="D157" s="26" t="s">
        <v>132</v>
      </c>
      <c r="E157" s="26" t="s">
        <v>137</v>
      </c>
      <c r="F157" s="28" t="s">
        <v>160</v>
      </c>
      <c r="G157" s="25">
        <f>G158</f>
        <v>9009.199999999999</v>
      </c>
      <c r="H157" s="25"/>
      <c r="K157" s="25">
        <f>K158</f>
        <v>9009.199999999999</v>
      </c>
      <c r="L157" s="25"/>
    </row>
    <row r="158" spans="1:12" s="15" customFormat="1" ht="15">
      <c r="A158" s="22"/>
      <c r="B158" s="23" t="s">
        <v>171</v>
      </c>
      <c r="C158" s="23" t="s">
        <v>465</v>
      </c>
      <c r="D158" s="26" t="s">
        <v>132</v>
      </c>
      <c r="E158" s="26" t="s">
        <v>137</v>
      </c>
      <c r="F158" s="28" t="s">
        <v>170</v>
      </c>
      <c r="G158" s="25">
        <f>12456.3-3447.1</f>
        <v>9009.199999999999</v>
      </c>
      <c r="H158" s="25"/>
      <c r="K158" s="25">
        <f>12456.3-3447.1</f>
        <v>9009.199999999999</v>
      </c>
      <c r="L158" s="25"/>
    </row>
    <row r="159" spans="1:12" s="15" customFormat="1" ht="78">
      <c r="A159" s="22"/>
      <c r="B159" s="23" t="s">
        <v>454</v>
      </c>
      <c r="C159" s="23" t="s">
        <v>466</v>
      </c>
      <c r="D159" s="26" t="s">
        <v>132</v>
      </c>
      <c r="E159" s="26" t="s">
        <v>137</v>
      </c>
      <c r="F159" s="28"/>
      <c r="G159" s="25">
        <f>G160</f>
        <v>3447.1</v>
      </c>
      <c r="H159" s="25"/>
      <c r="K159" s="25">
        <f>K160</f>
        <v>3447.1</v>
      </c>
      <c r="L159" s="25"/>
    </row>
    <row r="160" spans="1:12" s="15" customFormat="1" ht="30.75">
      <c r="A160" s="22"/>
      <c r="B160" s="23" t="s">
        <v>161</v>
      </c>
      <c r="C160" s="23" t="s">
        <v>466</v>
      </c>
      <c r="D160" s="26" t="s">
        <v>132</v>
      </c>
      <c r="E160" s="26" t="s">
        <v>137</v>
      </c>
      <c r="F160" s="28" t="s">
        <v>160</v>
      </c>
      <c r="G160" s="25">
        <f>G161</f>
        <v>3447.1</v>
      </c>
      <c r="H160" s="25"/>
      <c r="K160" s="25">
        <f>K161</f>
        <v>3447.1</v>
      </c>
      <c r="L160" s="25"/>
    </row>
    <row r="161" spans="1:12" s="15" customFormat="1" ht="15">
      <c r="A161" s="22"/>
      <c r="B161" s="23" t="s">
        <v>171</v>
      </c>
      <c r="C161" s="23" t="s">
        <v>466</v>
      </c>
      <c r="D161" s="26" t="s">
        <v>132</v>
      </c>
      <c r="E161" s="26" t="s">
        <v>137</v>
      </c>
      <c r="F161" s="28" t="s">
        <v>170</v>
      </c>
      <c r="G161" s="25">
        <f>3447.1</f>
        <v>3447.1</v>
      </c>
      <c r="H161" s="25"/>
      <c r="K161" s="25">
        <f>3447.1</f>
        <v>3447.1</v>
      </c>
      <c r="L161" s="25"/>
    </row>
    <row r="162" spans="1:12" s="15" customFormat="1" ht="30.75">
      <c r="A162" s="22"/>
      <c r="B162" s="22" t="s">
        <v>202</v>
      </c>
      <c r="C162" s="28" t="s">
        <v>118</v>
      </c>
      <c r="D162" s="26" t="s">
        <v>136</v>
      </c>
      <c r="E162" s="26" t="s">
        <v>153</v>
      </c>
      <c r="F162" s="28"/>
      <c r="G162" s="25">
        <f>G163</f>
        <v>5538.4</v>
      </c>
      <c r="H162" s="25"/>
      <c r="K162" s="25">
        <f>K163</f>
        <v>5538.4</v>
      </c>
      <c r="L162" s="25"/>
    </row>
    <row r="163" spans="1:12" s="15" customFormat="1" ht="30.75">
      <c r="A163" s="22"/>
      <c r="B163" s="22" t="s">
        <v>161</v>
      </c>
      <c r="C163" s="28" t="s">
        <v>118</v>
      </c>
      <c r="D163" s="26" t="s">
        <v>136</v>
      </c>
      <c r="E163" s="26" t="s">
        <v>153</v>
      </c>
      <c r="F163" s="29" t="s">
        <v>160</v>
      </c>
      <c r="G163" s="25">
        <f>G164</f>
        <v>5538.4</v>
      </c>
      <c r="H163" s="25"/>
      <c r="K163" s="25">
        <f>K164</f>
        <v>5538.4</v>
      </c>
      <c r="L163" s="25"/>
    </row>
    <row r="164" spans="1:12" s="15" customFormat="1" ht="15">
      <c r="A164" s="22"/>
      <c r="B164" s="22" t="s">
        <v>171</v>
      </c>
      <c r="C164" s="28" t="s">
        <v>118</v>
      </c>
      <c r="D164" s="26" t="s">
        <v>136</v>
      </c>
      <c r="E164" s="26" t="s">
        <v>153</v>
      </c>
      <c r="F164" s="29" t="s">
        <v>170</v>
      </c>
      <c r="G164" s="25">
        <v>5538.4</v>
      </c>
      <c r="H164" s="25"/>
      <c r="K164" s="25">
        <v>5538.4</v>
      </c>
      <c r="L164" s="25"/>
    </row>
    <row r="165" spans="1:12" s="15" customFormat="1" ht="30.75">
      <c r="A165" s="22"/>
      <c r="B165" s="18" t="s">
        <v>203</v>
      </c>
      <c r="C165" s="28" t="s">
        <v>119</v>
      </c>
      <c r="D165" s="26" t="s">
        <v>136</v>
      </c>
      <c r="E165" s="26" t="s">
        <v>153</v>
      </c>
      <c r="F165" s="29"/>
      <c r="G165" s="25">
        <f>G166</f>
        <v>359708</v>
      </c>
      <c r="H165" s="25"/>
      <c r="K165" s="25">
        <f>K166</f>
        <v>359708</v>
      </c>
      <c r="L165" s="25"/>
    </row>
    <row r="166" spans="1:12" s="15" customFormat="1" ht="30.75">
      <c r="A166" s="22"/>
      <c r="B166" s="23" t="s">
        <v>161</v>
      </c>
      <c r="C166" s="28" t="s">
        <v>119</v>
      </c>
      <c r="D166" s="26" t="s">
        <v>136</v>
      </c>
      <c r="E166" s="26" t="s">
        <v>153</v>
      </c>
      <c r="F166" s="29" t="s">
        <v>160</v>
      </c>
      <c r="G166" s="25">
        <f>G167</f>
        <v>359708</v>
      </c>
      <c r="H166" s="25"/>
      <c r="K166" s="25">
        <f>K167</f>
        <v>359708</v>
      </c>
      <c r="L166" s="25"/>
    </row>
    <row r="167" spans="1:12" s="15" customFormat="1" ht="15">
      <c r="A167" s="22"/>
      <c r="B167" s="18" t="s">
        <v>171</v>
      </c>
      <c r="C167" s="28" t="s">
        <v>119</v>
      </c>
      <c r="D167" s="26" t="s">
        <v>136</v>
      </c>
      <c r="E167" s="26" t="s">
        <v>153</v>
      </c>
      <c r="F167" s="29" t="s">
        <v>170</v>
      </c>
      <c r="G167" s="25">
        <v>359708</v>
      </c>
      <c r="H167" s="25"/>
      <c r="K167" s="25">
        <v>359708</v>
      </c>
      <c r="L167" s="25"/>
    </row>
    <row r="168" spans="1:12" s="15" customFormat="1" ht="15">
      <c r="A168" s="22"/>
      <c r="B168" s="18" t="s">
        <v>195</v>
      </c>
      <c r="C168" s="28" t="s">
        <v>120</v>
      </c>
      <c r="D168" s="26" t="s">
        <v>136</v>
      </c>
      <c r="E168" s="26" t="s">
        <v>153</v>
      </c>
      <c r="F168" s="26"/>
      <c r="G168" s="25">
        <f>G169</f>
        <v>4339.6</v>
      </c>
      <c r="H168" s="25"/>
      <c r="K168" s="25">
        <f>K169</f>
        <v>4339.6</v>
      </c>
      <c r="L168" s="25"/>
    </row>
    <row r="169" spans="1:12" s="15" customFormat="1" ht="30.75">
      <c r="A169" s="22"/>
      <c r="B169" s="23" t="s">
        <v>161</v>
      </c>
      <c r="C169" s="28" t="s">
        <v>120</v>
      </c>
      <c r="D169" s="26" t="s">
        <v>136</v>
      </c>
      <c r="E169" s="26" t="s">
        <v>153</v>
      </c>
      <c r="F169" s="29" t="s">
        <v>160</v>
      </c>
      <c r="G169" s="25">
        <f>G170+G171</f>
        <v>4339.6</v>
      </c>
      <c r="H169" s="25"/>
      <c r="K169" s="25">
        <f>K170+K171</f>
        <v>4339.6</v>
      </c>
      <c r="L169" s="25"/>
    </row>
    <row r="170" spans="1:12" s="15" customFormat="1" ht="15">
      <c r="A170" s="22"/>
      <c r="B170" s="18" t="s">
        <v>171</v>
      </c>
      <c r="C170" s="28" t="s">
        <v>120</v>
      </c>
      <c r="D170" s="26" t="s">
        <v>136</v>
      </c>
      <c r="E170" s="26" t="s">
        <v>153</v>
      </c>
      <c r="F170" s="29" t="s">
        <v>170</v>
      </c>
      <c r="G170" s="25">
        <v>4283.5</v>
      </c>
      <c r="H170" s="25"/>
      <c r="K170" s="25">
        <v>4283.5</v>
      </c>
      <c r="L170" s="25"/>
    </row>
    <row r="171" spans="1:12" s="15" customFormat="1" ht="30.75">
      <c r="A171" s="22"/>
      <c r="B171" s="18" t="s">
        <v>197</v>
      </c>
      <c r="C171" s="28" t="s">
        <v>120</v>
      </c>
      <c r="D171" s="26" t="s">
        <v>136</v>
      </c>
      <c r="E171" s="26" t="s">
        <v>153</v>
      </c>
      <c r="F171" s="29">
        <v>630</v>
      </c>
      <c r="G171" s="25">
        <v>56.1</v>
      </c>
      <c r="H171" s="25"/>
      <c r="K171" s="25">
        <v>56.1</v>
      </c>
      <c r="L171" s="25"/>
    </row>
    <row r="172" spans="1:12" s="15" customFormat="1" ht="15">
      <c r="A172" s="22"/>
      <c r="B172" s="18" t="s">
        <v>180</v>
      </c>
      <c r="C172" s="28" t="s">
        <v>121</v>
      </c>
      <c r="D172" s="26" t="s">
        <v>136</v>
      </c>
      <c r="E172" s="26" t="s">
        <v>153</v>
      </c>
      <c r="F172" s="29"/>
      <c r="G172" s="25">
        <f>G173</f>
        <v>47</v>
      </c>
      <c r="H172" s="25"/>
      <c r="K172" s="25">
        <f>K173</f>
        <v>58582.299999999996</v>
      </c>
      <c r="L172" s="25"/>
    </row>
    <row r="173" spans="1:12" s="15" customFormat="1" ht="30.75">
      <c r="A173" s="22"/>
      <c r="B173" s="23" t="s">
        <v>161</v>
      </c>
      <c r="C173" s="28" t="s">
        <v>121</v>
      </c>
      <c r="D173" s="26" t="s">
        <v>136</v>
      </c>
      <c r="E173" s="26" t="s">
        <v>153</v>
      </c>
      <c r="F173" s="29" t="s">
        <v>160</v>
      </c>
      <c r="G173" s="25">
        <f>G174</f>
        <v>47</v>
      </c>
      <c r="H173" s="25"/>
      <c r="K173" s="25">
        <f>K174</f>
        <v>58582.299999999996</v>
      </c>
      <c r="L173" s="25"/>
    </row>
    <row r="174" spans="1:12" s="15" customFormat="1" ht="15">
      <c r="A174" s="22"/>
      <c r="B174" s="18" t="s">
        <v>171</v>
      </c>
      <c r="C174" s="28" t="s">
        <v>121</v>
      </c>
      <c r="D174" s="26" t="s">
        <v>136</v>
      </c>
      <c r="E174" s="26" t="s">
        <v>153</v>
      </c>
      <c r="F174" s="29" t="s">
        <v>170</v>
      </c>
      <c r="G174" s="25">
        <f>47</f>
        <v>47</v>
      </c>
      <c r="H174" s="25"/>
      <c r="K174" s="25">
        <f>89174.9-3000-5464-22128.6</f>
        <v>58582.299999999996</v>
      </c>
      <c r="L174" s="25"/>
    </row>
    <row r="175" spans="1:12" s="15" customFormat="1" ht="30.75">
      <c r="A175" s="22"/>
      <c r="B175" s="18" t="s">
        <v>404</v>
      </c>
      <c r="C175" s="28" t="s">
        <v>421</v>
      </c>
      <c r="D175" s="26" t="s">
        <v>136</v>
      </c>
      <c r="E175" s="26" t="s">
        <v>153</v>
      </c>
      <c r="F175" s="29"/>
      <c r="G175" s="25">
        <f>G176</f>
        <v>300</v>
      </c>
      <c r="H175" s="25"/>
      <c r="K175" s="25">
        <f>K176</f>
        <v>300</v>
      </c>
      <c r="L175" s="25"/>
    </row>
    <row r="176" spans="1:12" s="15" customFormat="1" ht="30.75">
      <c r="A176" s="22"/>
      <c r="B176" s="18" t="s">
        <v>161</v>
      </c>
      <c r="C176" s="28" t="s">
        <v>421</v>
      </c>
      <c r="D176" s="26" t="s">
        <v>136</v>
      </c>
      <c r="E176" s="26" t="s">
        <v>153</v>
      </c>
      <c r="F176" s="29" t="s">
        <v>160</v>
      </c>
      <c r="G176" s="25">
        <f>G177</f>
        <v>300</v>
      </c>
      <c r="H176" s="25"/>
      <c r="K176" s="25">
        <f>K177</f>
        <v>300</v>
      </c>
      <c r="L176" s="25"/>
    </row>
    <row r="177" spans="1:12" s="15" customFormat="1" ht="15">
      <c r="A177" s="22"/>
      <c r="B177" s="18" t="s">
        <v>171</v>
      </c>
      <c r="C177" s="28" t="s">
        <v>421</v>
      </c>
      <c r="D177" s="26" t="s">
        <v>136</v>
      </c>
      <c r="E177" s="26" t="s">
        <v>153</v>
      </c>
      <c r="F177" s="29" t="s">
        <v>170</v>
      </c>
      <c r="G177" s="25">
        <f>300</f>
        <v>300</v>
      </c>
      <c r="H177" s="25"/>
      <c r="K177" s="25">
        <f>300</f>
        <v>300</v>
      </c>
      <c r="L177" s="25"/>
    </row>
    <row r="178" spans="1:12" s="15" customFormat="1" ht="46.5">
      <c r="A178" s="22"/>
      <c r="B178" s="18" t="s">
        <v>420</v>
      </c>
      <c r="C178" s="28" t="s">
        <v>419</v>
      </c>
      <c r="D178" s="26" t="s">
        <v>136</v>
      </c>
      <c r="E178" s="26" t="s">
        <v>153</v>
      </c>
      <c r="F178" s="29"/>
      <c r="G178" s="25">
        <f>G179</f>
        <v>0</v>
      </c>
      <c r="H178" s="25"/>
      <c r="K178" s="25">
        <f>K179</f>
        <v>0</v>
      </c>
      <c r="L178" s="25"/>
    </row>
    <row r="179" spans="1:12" s="15" customFormat="1" ht="30.75">
      <c r="A179" s="22"/>
      <c r="B179" s="23" t="s">
        <v>161</v>
      </c>
      <c r="C179" s="28" t="s">
        <v>419</v>
      </c>
      <c r="D179" s="26" t="s">
        <v>136</v>
      </c>
      <c r="E179" s="26" t="s">
        <v>153</v>
      </c>
      <c r="F179" s="29" t="s">
        <v>160</v>
      </c>
      <c r="G179" s="25">
        <f>G180</f>
        <v>0</v>
      </c>
      <c r="H179" s="25"/>
      <c r="K179" s="25">
        <f>K180</f>
        <v>0</v>
      </c>
      <c r="L179" s="25"/>
    </row>
    <row r="180" spans="1:12" s="15" customFormat="1" ht="15">
      <c r="A180" s="22"/>
      <c r="B180" s="18" t="s">
        <v>171</v>
      </c>
      <c r="C180" s="28" t="s">
        <v>419</v>
      </c>
      <c r="D180" s="26" t="s">
        <v>136</v>
      </c>
      <c r="E180" s="26" t="s">
        <v>153</v>
      </c>
      <c r="F180" s="29" t="s">
        <v>170</v>
      </c>
      <c r="G180" s="25">
        <v>0</v>
      </c>
      <c r="H180" s="25"/>
      <c r="K180" s="25">
        <v>0</v>
      </c>
      <c r="L180" s="25"/>
    </row>
    <row r="181" spans="1:12" s="15" customFormat="1" ht="46.5">
      <c r="A181" s="22"/>
      <c r="B181" s="22" t="s">
        <v>56</v>
      </c>
      <c r="C181" s="23" t="s">
        <v>463</v>
      </c>
      <c r="D181" s="26" t="s">
        <v>136</v>
      </c>
      <c r="E181" s="26" t="s">
        <v>153</v>
      </c>
      <c r="F181" s="26"/>
      <c r="G181" s="25">
        <f>G182</f>
        <v>21018.3</v>
      </c>
      <c r="H181" s="25"/>
      <c r="K181" s="25">
        <f>K182</f>
        <v>15240.2</v>
      </c>
      <c r="L181" s="25"/>
    </row>
    <row r="182" spans="1:12" s="15" customFormat="1" ht="30.75">
      <c r="A182" s="22"/>
      <c r="B182" s="18" t="s">
        <v>34</v>
      </c>
      <c r="C182" s="23" t="s">
        <v>463</v>
      </c>
      <c r="D182" s="26" t="s">
        <v>136</v>
      </c>
      <c r="E182" s="26" t="s">
        <v>153</v>
      </c>
      <c r="F182" s="26" t="s">
        <v>222</v>
      </c>
      <c r="G182" s="25">
        <f>G183</f>
        <v>21018.3</v>
      </c>
      <c r="H182" s="25"/>
      <c r="K182" s="25">
        <f>K183</f>
        <v>15240.2</v>
      </c>
      <c r="L182" s="25"/>
    </row>
    <row r="183" spans="1:12" s="15" customFormat="1" ht="93">
      <c r="A183" s="22"/>
      <c r="B183" s="22" t="s">
        <v>247</v>
      </c>
      <c r="C183" s="23" t="s">
        <v>463</v>
      </c>
      <c r="D183" s="26" t="s">
        <v>136</v>
      </c>
      <c r="E183" s="26" t="s">
        <v>153</v>
      </c>
      <c r="F183" s="26" t="s">
        <v>248</v>
      </c>
      <c r="G183" s="25">
        <f>21065.3-47</f>
        <v>21018.3</v>
      </c>
      <c r="H183" s="25"/>
      <c r="K183" s="25">
        <f>9776.2+5464</f>
        <v>15240.2</v>
      </c>
      <c r="L183" s="25"/>
    </row>
    <row r="184" spans="1:12" s="15" customFormat="1" ht="33" customHeight="1">
      <c r="A184" s="22"/>
      <c r="B184" s="22" t="s">
        <v>407</v>
      </c>
      <c r="C184" s="23" t="s">
        <v>462</v>
      </c>
      <c r="D184" s="26" t="s">
        <v>136</v>
      </c>
      <c r="E184" s="26" t="s">
        <v>153</v>
      </c>
      <c r="F184" s="26"/>
      <c r="G184" s="25">
        <f>G185</f>
        <v>13861.5</v>
      </c>
      <c r="H184" s="25"/>
      <c r="K184" s="25">
        <f>K185</f>
        <v>35250</v>
      </c>
      <c r="L184" s="25"/>
    </row>
    <row r="185" spans="1:12" s="15" customFormat="1" ht="30.75">
      <c r="A185" s="22"/>
      <c r="B185" s="22" t="s">
        <v>57</v>
      </c>
      <c r="C185" s="23" t="s">
        <v>462</v>
      </c>
      <c r="D185" s="26" t="s">
        <v>136</v>
      </c>
      <c r="E185" s="26" t="s">
        <v>153</v>
      </c>
      <c r="F185" s="26" t="s">
        <v>222</v>
      </c>
      <c r="G185" s="25">
        <f>G186</f>
        <v>13861.5</v>
      </c>
      <c r="H185" s="25"/>
      <c r="K185" s="25">
        <f>K186</f>
        <v>35250</v>
      </c>
      <c r="L185" s="25"/>
    </row>
    <row r="186" spans="1:12" s="15" customFormat="1" ht="93">
      <c r="A186" s="22"/>
      <c r="B186" s="22" t="s">
        <v>247</v>
      </c>
      <c r="C186" s="23" t="s">
        <v>462</v>
      </c>
      <c r="D186" s="26" t="s">
        <v>136</v>
      </c>
      <c r="E186" s="26" t="s">
        <v>153</v>
      </c>
      <c r="F186" s="26" t="s">
        <v>248</v>
      </c>
      <c r="G186" s="25">
        <f>14061.5-200</f>
        <v>13861.5</v>
      </c>
      <c r="H186" s="25"/>
      <c r="K186" s="25">
        <f>32250+3000</f>
        <v>35250</v>
      </c>
      <c r="L186" s="25"/>
    </row>
    <row r="187" spans="1:12" s="15" customFormat="1" ht="15">
      <c r="A187" s="22"/>
      <c r="B187" s="48" t="s">
        <v>331</v>
      </c>
      <c r="C187" s="23" t="s">
        <v>76</v>
      </c>
      <c r="D187" s="26" t="s">
        <v>136</v>
      </c>
      <c r="E187" s="26" t="s">
        <v>139</v>
      </c>
      <c r="F187" s="26"/>
      <c r="G187" s="25">
        <f>G188</f>
        <v>1072</v>
      </c>
      <c r="H187" s="25">
        <f>H188</f>
        <v>1072</v>
      </c>
      <c r="K187" s="25">
        <f>K188</f>
        <v>1097</v>
      </c>
      <c r="L187" s="25">
        <f>L188</f>
        <v>1097</v>
      </c>
    </row>
    <row r="188" spans="1:12" s="15" customFormat="1" ht="108.75">
      <c r="A188" s="22"/>
      <c r="B188" s="23" t="s">
        <v>27</v>
      </c>
      <c r="C188" s="23" t="s">
        <v>357</v>
      </c>
      <c r="D188" s="26" t="s">
        <v>136</v>
      </c>
      <c r="E188" s="26" t="s">
        <v>139</v>
      </c>
      <c r="F188" s="26"/>
      <c r="G188" s="25">
        <f>G190</f>
        <v>1072</v>
      </c>
      <c r="H188" s="25">
        <f>H190</f>
        <v>1072</v>
      </c>
      <c r="K188" s="25">
        <f>K190</f>
        <v>1097</v>
      </c>
      <c r="L188" s="25">
        <f>L190</f>
        <v>1097</v>
      </c>
    </row>
    <row r="189" spans="1:12" s="15" customFormat="1" ht="30.75">
      <c r="A189" s="22"/>
      <c r="B189" s="23" t="s">
        <v>161</v>
      </c>
      <c r="C189" s="23" t="s">
        <v>357</v>
      </c>
      <c r="D189" s="26" t="s">
        <v>136</v>
      </c>
      <c r="E189" s="26" t="s">
        <v>139</v>
      </c>
      <c r="F189" s="26" t="s">
        <v>160</v>
      </c>
      <c r="G189" s="25">
        <f>G190</f>
        <v>1072</v>
      </c>
      <c r="H189" s="25">
        <f>H190</f>
        <v>1072</v>
      </c>
      <c r="K189" s="25">
        <f>K190</f>
        <v>1097</v>
      </c>
      <c r="L189" s="25">
        <f>L190</f>
        <v>1097</v>
      </c>
    </row>
    <row r="190" spans="1:12" s="15" customFormat="1" ht="30.75">
      <c r="A190" s="22"/>
      <c r="B190" s="63" t="s">
        <v>197</v>
      </c>
      <c r="C190" s="23" t="s">
        <v>357</v>
      </c>
      <c r="D190" s="26" t="s">
        <v>136</v>
      </c>
      <c r="E190" s="26" t="s">
        <v>139</v>
      </c>
      <c r="F190" s="26" t="s">
        <v>198</v>
      </c>
      <c r="G190" s="25">
        <v>1072</v>
      </c>
      <c r="H190" s="25">
        <f>G190</f>
        <v>1072</v>
      </c>
      <c r="K190" s="25">
        <v>1097</v>
      </c>
      <c r="L190" s="25">
        <f>K190</f>
        <v>1097</v>
      </c>
    </row>
    <row r="191" spans="1:12" s="15" customFormat="1" ht="15">
      <c r="A191" s="22"/>
      <c r="B191" s="42" t="s">
        <v>332</v>
      </c>
      <c r="C191" s="23" t="s">
        <v>76</v>
      </c>
      <c r="D191" s="26" t="s">
        <v>136</v>
      </c>
      <c r="E191" s="26" t="s">
        <v>130</v>
      </c>
      <c r="F191" s="26"/>
      <c r="G191" s="25">
        <f>G192</f>
        <v>170845.9</v>
      </c>
      <c r="H191" s="25">
        <f>H192</f>
        <v>0</v>
      </c>
      <c r="K191" s="25">
        <f>K192</f>
        <v>170845.9</v>
      </c>
      <c r="L191" s="25">
        <f>L192</f>
        <v>0</v>
      </c>
    </row>
    <row r="192" spans="1:12" s="15" customFormat="1" ht="30.75">
      <c r="A192" s="22"/>
      <c r="B192" s="55" t="s">
        <v>48</v>
      </c>
      <c r="C192" s="48" t="s">
        <v>259</v>
      </c>
      <c r="D192" s="44" t="s">
        <v>136</v>
      </c>
      <c r="E192" s="44" t="s">
        <v>130</v>
      </c>
      <c r="F192" s="44"/>
      <c r="G192" s="53">
        <f>G193+G196+G199</f>
        <v>170845.9</v>
      </c>
      <c r="H192" s="53">
        <f>H193+H196+H199</f>
        <v>0</v>
      </c>
      <c r="K192" s="53">
        <f>K193+K196+K199</f>
        <v>170845.9</v>
      </c>
      <c r="L192" s="53">
        <f>L193+L196+L199</f>
        <v>0</v>
      </c>
    </row>
    <row r="193" spans="1:12" s="15" customFormat="1" ht="30.75">
      <c r="A193" s="22"/>
      <c r="B193" s="18" t="s">
        <v>208</v>
      </c>
      <c r="C193" s="23" t="s">
        <v>260</v>
      </c>
      <c r="D193" s="26" t="s">
        <v>136</v>
      </c>
      <c r="E193" s="26" t="s">
        <v>130</v>
      </c>
      <c r="F193" s="28"/>
      <c r="G193" s="25">
        <f>G194</f>
        <v>163869.8</v>
      </c>
      <c r="H193" s="25"/>
      <c r="K193" s="25">
        <f>K194</f>
        <v>163869.8</v>
      </c>
      <c r="L193" s="25"/>
    </row>
    <row r="194" spans="1:12" s="15" customFormat="1" ht="30.75">
      <c r="A194" s="22"/>
      <c r="B194" s="23" t="s">
        <v>161</v>
      </c>
      <c r="C194" s="23" t="s">
        <v>260</v>
      </c>
      <c r="D194" s="26" t="s">
        <v>136</v>
      </c>
      <c r="E194" s="26" t="s">
        <v>130</v>
      </c>
      <c r="F194" s="28" t="s">
        <v>160</v>
      </c>
      <c r="G194" s="25">
        <f>G195</f>
        <v>163869.8</v>
      </c>
      <c r="H194" s="25"/>
      <c r="K194" s="25">
        <f>K195</f>
        <v>163869.8</v>
      </c>
      <c r="L194" s="25"/>
    </row>
    <row r="195" spans="1:12" s="15" customFormat="1" ht="15">
      <c r="A195" s="22"/>
      <c r="B195" s="18" t="s">
        <v>171</v>
      </c>
      <c r="C195" s="23" t="s">
        <v>260</v>
      </c>
      <c r="D195" s="26" t="s">
        <v>136</v>
      </c>
      <c r="E195" s="26" t="s">
        <v>130</v>
      </c>
      <c r="F195" s="28" t="s">
        <v>170</v>
      </c>
      <c r="G195" s="25">
        <v>163869.8</v>
      </c>
      <c r="H195" s="25"/>
      <c r="K195" s="25">
        <v>163869.8</v>
      </c>
      <c r="L195" s="25"/>
    </row>
    <row r="196" spans="1:12" s="15" customFormat="1" ht="15">
      <c r="A196" s="22"/>
      <c r="B196" s="18" t="s">
        <v>195</v>
      </c>
      <c r="C196" s="23" t="s">
        <v>261</v>
      </c>
      <c r="D196" s="26" t="s">
        <v>136</v>
      </c>
      <c r="E196" s="26" t="s">
        <v>130</v>
      </c>
      <c r="F196" s="28"/>
      <c r="G196" s="25">
        <f>G197</f>
        <v>1236.1</v>
      </c>
      <c r="H196" s="25"/>
      <c r="K196" s="25">
        <f>K197</f>
        <v>1236.1</v>
      </c>
      <c r="L196" s="25"/>
    </row>
    <row r="197" spans="1:12" s="15" customFormat="1" ht="30.75">
      <c r="A197" s="22"/>
      <c r="B197" s="18" t="s">
        <v>161</v>
      </c>
      <c r="C197" s="23" t="s">
        <v>261</v>
      </c>
      <c r="D197" s="26" t="s">
        <v>136</v>
      </c>
      <c r="E197" s="26" t="s">
        <v>130</v>
      </c>
      <c r="F197" s="28" t="s">
        <v>160</v>
      </c>
      <c r="G197" s="25">
        <f>G198</f>
        <v>1236.1</v>
      </c>
      <c r="H197" s="25"/>
      <c r="K197" s="25">
        <f>K198</f>
        <v>1236.1</v>
      </c>
      <c r="L197" s="25"/>
    </row>
    <row r="198" spans="1:12" s="15" customFormat="1" ht="15">
      <c r="A198" s="22"/>
      <c r="B198" s="18" t="s">
        <v>171</v>
      </c>
      <c r="C198" s="23" t="s">
        <v>261</v>
      </c>
      <c r="D198" s="26" t="s">
        <v>136</v>
      </c>
      <c r="E198" s="26" t="s">
        <v>130</v>
      </c>
      <c r="F198" s="28" t="s">
        <v>170</v>
      </c>
      <c r="G198" s="25">
        <f>1236.1</f>
        <v>1236.1</v>
      </c>
      <c r="H198" s="25"/>
      <c r="K198" s="25">
        <f>1236.1</f>
        <v>1236.1</v>
      </c>
      <c r="L198" s="25"/>
    </row>
    <row r="199" spans="1:12" s="15" customFormat="1" ht="15">
      <c r="A199" s="22"/>
      <c r="B199" s="18" t="s">
        <v>180</v>
      </c>
      <c r="C199" s="23" t="s">
        <v>262</v>
      </c>
      <c r="D199" s="26" t="s">
        <v>136</v>
      </c>
      <c r="E199" s="26" t="s">
        <v>130</v>
      </c>
      <c r="F199" s="28"/>
      <c r="G199" s="25">
        <f>G200</f>
        <v>5740</v>
      </c>
      <c r="H199" s="25"/>
      <c r="K199" s="25">
        <f>K200</f>
        <v>5740</v>
      </c>
      <c r="L199" s="25"/>
    </row>
    <row r="200" spans="1:12" s="15" customFormat="1" ht="30.75">
      <c r="A200" s="22"/>
      <c r="B200" s="18" t="s">
        <v>161</v>
      </c>
      <c r="C200" s="23" t="s">
        <v>262</v>
      </c>
      <c r="D200" s="26" t="s">
        <v>136</v>
      </c>
      <c r="E200" s="26" t="s">
        <v>130</v>
      </c>
      <c r="F200" s="28" t="s">
        <v>160</v>
      </c>
      <c r="G200" s="25">
        <f>G201</f>
        <v>5740</v>
      </c>
      <c r="H200" s="25"/>
      <c r="K200" s="25">
        <f>K201</f>
        <v>5740</v>
      </c>
      <c r="L200" s="25"/>
    </row>
    <row r="201" spans="1:12" s="15" customFormat="1" ht="15">
      <c r="A201" s="22"/>
      <c r="B201" s="18" t="s">
        <v>171</v>
      </c>
      <c r="C201" s="23" t="s">
        <v>262</v>
      </c>
      <c r="D201" s="26" t="s">
        <v>136</v>
      </c>
      <c r="E201" s="26" t="s">
        <v>130</v>
      </c>
      <c r="F201" s="28" t="s">
        <v>170</v>
      </c>
      <c r="G201" s="25">
        <f>5740</f>
        <v>5740</v>
      </c>
      <c r="H201" s="25"/>
      <c r="K201" s="25">
        <v>5740</v>
      </c>
      <c r="L201" s="25"/>
    </row>
    <row r="202" spans="1:12" s="15" customFormat="1" ht="30.75">
      <c r="A202" s="22"/>
      <c r="B202" s="55" t="s">
        <v>48</v>
      </c>
      <c r="C202" s="48" t="s">
        <v>259</v>
      </c>
      <c r="D202" s="44" t="s">
        <v>136</v>
      </c>
      <c r="E202" s="44" t="s">
        <v>142</v>
      </c>
      <c r="F202" s="44"/>
      <c r="G202" s="53">
        <f>G203</f>
        <v>31299</v>
      </c>
      <c r="H202" s="53">
        <f>H203</f>
        <v>9899</v>
      </c>
      <c r="K202" s="53">
        <f>K203</f>
        <v>31299</v>
      </c>
      <c r="L202" s="53">
        <f>L203</f>
        <v>9899</v>
      </c>
    </row>
    <row r="203" spans="1:12" s="15" customFormat="1" ht="15">
      <c r="A203" s="22"/>
      <c r="B203" s="18" t="s">
        <v>399</v>
      </c>
      <c r="C203" s="23" t="s">
        <v>259</v>
      </c>
      <c r="D203" s="26" t="s">
        <v>136</v>
      </c>
      <c r="E203" s="26" t="s">
        <v>128</v>
      </c>
      <c r="F203" s="44"/>
      <c r="G203" s="53">
        <f>G207+G204+G212</f>
        <v>31299</v>
      </c>
      <c r="H203" s="53">
        <f>H207+H204+H212</f>
        <v>9899</v>
      </c>
      <c r="K203" s="53">
        <f>K207+K204+K212</f>
        <v>31299</v>
      </c>
      <c r="L203" s="53">
        <f>L207+L204+L212</f>
        <v>9899</v>
      </c>
    </row>
    <row r="204" spans="1:12" s="15" customFormat="1" ht="30.75">
      <c r="A204" s="22"/>
      <c r="B204" s="18" t="s">
        <v>360</v>
      </c>
      <c r="C204" s="23" t="s">
        <v>102</v>
      </c>
      <c r="D204" s="26" t="s">
        <v>136</v>
      </c>
      <c r="E204" s="26" t="s">
        <v>128</v>
      </c>
      <c r="F204" s="44"/>
      <c r="G204" s="25">
        <f>G205</f>
        <v>9899</v>
      </c>
      <c r="H204" s="25">
        <f>H205</f>
        <v>9899</v>
      </c>
      <c r="K204" s="25">
        <f>K205</f>
        <v>9899</v>
      </c>
      <c r="L204" s="25">
        <f>L205</f>
        <v>9899</v>
      </c>
    </row>
    <row r="205" spans="1:12" s="15" customFormat="1" ht="15">
      <c r="A205" s="22"/>
      <c r="B205" s="18" t="s">
        <v>163</v>
      </c>
      <c r="C205" s="23" t="s">
        <v>102</v>
      </c>
      <c r="D205" s="26" t="s">
        <v>136</v>
      </c>
      <c r="E205" s="26" t="s">
        <v>128</v>
      </c>
      <c r="F205" s="25" t="s">
        <v>162</v>
      </c>
      <c r="G205" s="25">
        <f>G206</f>
        <v>9899</v>
      </c>
      <c r="H205" s="25">
        <f>H206</f>
        <v>9899</v>
      </c>
      <c r="K205" s="25">
        <f>K206</f>
        <v>9899</v>
      </c>
      <c r="L205" s="25">
        <f>L206</f>
        <v>9899</v>
      </c>
    </row>
    <row r="206" spans="1:12" s="15" customFormat="1" ht="30.75">
      <c r="A206" s="22"/>
      <c r="B206" s="18" t="s">
        <v>169</v>
      </c>
      <c r="C206" s="23" t="s">
        <v>102</v>
      </c>
      <c r="D206" s="26" t="s">
        <v>136</v>
      </c>
      <c r="E206" s="26" t="s">
        <v>128</v>
      </c>
      <c r="F206" s="25" t="s">
        <v>168</v>
      </c>
      <c r="G206" s="25">
        <f>9899</f>
        <v>9899</v>
      </c>
      <c r="H206" s="25">
        <f>G206</f>
        <v>9899</v>
      </c>
      <c r="K206" s="25">
        <f>9899</f>
        <v>9899</v>
      </c>
      <c r="L206" s="25">
        <f>K206</f>
        <v>9899</v>
      </c>
    </row>
    <row r="207" spans="1:12" s="15" customFormat="1" ht="30.75">
      <c r="A207" s="22"/>
      <c r="B207" s="18" t="s">
        <v>101</v>
      </c>
      <c r="C207" s="23" t="s">
        <v>102</v>
      </c>
      <c r="D207" s="26" t="s">
        <v>136</v>
      </c>
      <c r="E207" s="26" t="s">
        <v>128</v>
      </c>
      <c r="F207" s="26"/>
      <c r="G207" s="25">
        <f>G208+G210</f>
        <v>16000</v>
      </c>
      <c r="H207" s="71"/>
      <c r="K207" s="25">
        <f>K208+K210</f>
        <v>16000</v>
      </c>
      <c r="L207" s="71"/>
    </row>
    <row r="208" spans="1:12" s="15" customFormat="1" ht="15">
      <c r="A208" s="22"/>
      <c r="B208" s="18" t="s">
        <v>163</v>
      </c>
      <c r="C208" s="23" t="s">
        <v>102</v>
      </c>
      <c r="D208" s="26" t="s">
        <v>136</v>
      </c>
      <c r="E208" s="26" t="s">
        <v>128</v>
      </c>
      <c r="F208" s="25" t="s">
        <v>162</v>
      </c>
      <c r="G208" s="25">
        <f>G209</f>
        <v>11000</v>
      </c>
      <c r="H208" s="71"/>
      <c r="K208" s="25">
        <f>K209</f>
        <v>11000</v>
      </c>
      <c r="L208" s="71"/>
    </row>
    <row r="209" spans="1:12" s="15" customFormat="1" ht="30.75">
      <c r="A209" s="22"/>
      <c r="B209" s="18" t="s">
        <v>169</v>
      </c>
      <c r="C209" s="23" t="s">
        <v>102</v>
      </c>
      <c r="D209" s="26" t="s">
        <v>136</v>
      </c>
      <c r="E209" s="26" t="s">
        <v>128</v>
      </c>
      <c r="F209" s="25" t="s">
        <v>168</v>
      </c>
      <c r="G209" s="25">
        <f>11000</f>
        <v>11000</v>
      </c>
      <c r="H209" s="71"/>
      <c r="K209" s="25">
        <f>11000</f>
        <v>11000</v>
      </c>
      <c r="L209" s="71"/>
    </row>
    <row r="210" spans="1:12" s="15" customFormat="1" ht="30.75">
      <c r="A210" s="22"/>
      <c r="B210" s="18" t="s">
        <v>161</v>
      </c>
      <c r="C210" s="23" t="s">
        <v>102</v>
      </c>
      <c r="D210" s="26" t="s">
        <v>136</v>
      </c>
      <c r="E210" s="26" t="s">
        <v>128</v>
      </c>
      <c r="F210" s="25" t="s">
        <v>160</v>
      </c>
      <c r="G210" s="25">
        <f>G211</f>
        <v>5000</v>
      </c>
      <c r="H210" s="71"/>
      <c r="K210" s="25">
        <f>K211</f>
        <v>5000</v>
      </c>
      <c r="L210" s="71"/>
    </row>
    <row r="211" spans="1:12" s="15" customFormat="1" ht="15">
      <c r="A211" s="22"/>
      <c r="B211" s="18" t="s">
        <v>171</v>
      </c>
      <c r="C211" s="23" t="s">
        <v>102</v>
      </c>
      <c r="D211" s="26" t="s">
        <v>136</v>
      </c>
      <c r="E211" s="26" t="s">
        <v>128</v>
      </c>
      <c r="F211" s="25" t="s">
        <v>170</v>
      </c>
      <c r="G211" s="25">
        <f>5000</f>
        <v>5000</v>
      </c>
      <c r="H211" s="71"/>
      <c r="K211" s="25">
        <f>5000</f>
        <v>5000</v>
      </c>
      <c r="L211" s="71"/>
    </row>
    <row r="212" spans="1:12" s="15" customFormat="1" ht="30.75">
      <c r="A212" s="22"/>
      <c r="B212" s="18" t="s">
        <v>426</v>
      </c>
      <c r="C212" s="23" t="s">
        <v>425</v>
      </c>
      <c r="D212" s="26" t="s">
        <v>136</v>
      </c>
      <c r="E212" s="26" t="s">
        <v>128</v>
      </c>
      <c r="F212" s="44"/>
      <c r="G212" s="25">
        <f>G213</f>
        <v>5400</v>
      </c>
      <c r="H212" s="71"/>
      <c r="K212" s="25">
        <f>K213</f>
        <v>5400</v>
      </c>
      <c r="L212" s="71"/>
    </row>
    <row r="213" spans="1:12" s="15" customFormat="1" ht="15">
      <c r="A213" s="22"/>
      <c r="B213" s="18" t="s">
        <v>163</v>
      </c>
      <c r="C213" s="23" t="s">
        <v>425</v>
      </c>
      <c r="D213" s="26" t="s">
        <v>136</v>
      </c>
      <c r="E213" s="26" t="s">
        <v>128</v>
      </c>
      <c r="F213" s="25" t="s">
        <v>162</v>
      </c>
      <c r="G213" s="25">
        <f>G214</f>
        <v>5400</v>
      </c>
      <c r="H213" s="71"/>
      <c r="K213" s="25">
        <f>K214</f>
        <v>5400</v>
      </c>
      <c r="L213" s="71"/>
    </row>
    <row r="214" spans="1:12" s="15" customFormat="1" ht="30.75">
      <c r="A214" s="22"/>
      <c r="B214" s="18" t="s">
        <v>169</v>
      </c>
      <c r="C214" s="23" t="s">
        <v>425</v>
      </c>
      <c r="D214" s="26" t="s">
        <v>136</v>
      </c>
      <c r="E214" s="26" t="s">
        <v>128</v>
      </c>
      <c r="F214" s="25" t="s">
        <v>168</v>
      </c>
      <c r="G214" s="25">
        <f>5400</f>
        <v>5400</v>
      </c>
      <c r="H214" s="71"/>
      <c r="K214" s="25">
        <f>5400</f>
        <v>5400</v>
      </c>
      <c r="L214" s="71"/>
    </row>
    <row r="215" spans="1:12" s="15" customFormat="1" ht="15">
      <c r="A215" s="22"/>
      <c r="B215" s="55" t="s">
        <v>240</v>
      </c>
      <c r="C215" s="48" t="s">
        <v>263</v>
      </c>
      <c r="D215" s="44" t="s">
        <v>136</v>
      </c>
      <c r="E215" s="44" t="s">
        <v>128</v>
      </c>
      <c r="F215" s="44"/>
      <c r="G215" s="53">
        <f>G216+G228+G236+G239</f>
        <v>78878.6</v>
      </c>
      <c r="H215" s="53">
        <f>H216+H228+H236+H239</f>
        <v>0</v>
      </c>
      <c r="K215" s="53">
        <f>K216+K228+K236+K239</f>
        <v>78878.6</v>
      </c>
      <c r="L215" s="53">
        <f>L216+L228+L236+L239</f>
        <v>0</v>
      </c>
    </row>
    <row r="216" spans="1:12" s="15" customFormat="1" ht="15">
      <c r="A216" s="22"/>
      <c r="B216" s="22" t="s">
        <v>183</v>
      </c>
      <c r="C216" s="23" t="s">
        <v>264</v>
      </c>
      <c r="D216" s="26" t="s">
        <v>136</v>
      </c>
      <c r="E216" s="26" t="s">
        <v>128</v>
      </c>
      <c r="F216" s="26"/>
      <c r="G216" s="25">
        <f>G217+G220+G223</f>
        <v>26338</v>
      </c>
      <c r="H216" s="25"/>
      <c r="K216" s="25">
        <f>K217+K220+K223</f>
        <v>26338</v>
      </c>
      <c r="L216" s="25"/>
    </row>
    <row r="217" spans="1:12" s="15" customFormat="1" ht="15">
      <c r="A217" s="22"/>
      <c r="B217" s="22" t="s">
        <v>184</v>
      </c>
      <c r="C217" s="28" t="s">
        <v>265</v>
      </c>
      <c r="D217" s="26" t="s">
        <v>136</v>
      </c>
      <c r="E217" s="26" t="s">
        <v>128</v>
      </c>
      <c r="F217" s="28"/>
      <c r="G217" s="25">
        <f>G218</f>
        <v>8816.8</v>
      </c>
      <c r="H217" s="25"/>
      <c r="K217" s="25">
        <f>K218</f>
        <v>8816.8</v>
      </c>
      <c r="L217" s="25"/>
    </row>
    <row r="218" spans="1:12" s="15" customFormat="1" ht="62.25">
      <c r="A218" s="22"/>
      <c r="B218" s="18" t="s">
        <v>174</v>
      </c>
      <c r="C218" s="28" t="s">
        <v>265</v>
      </c>
      <c r="D218" s="26" t="s">
        <v>136</v>
      </c>
      <c r="E218" s="26" t="s">
        <v>128</v>
      </c>
      <c r="F218" s="28" t="s">
        <v>172</v>
      </c>
      <c r="G218" s="25">
        <f>G219</f>
        <v>8816.8</v>
      </c>
      <c r="H218" s="25"/>
      <c r="K218" s="25">
        <f>K219</f>
        <v>8816.8</v>
      </c>
      <c r="L218" s="25"/>
    </row>
    <row r="219" spans="1:12" s="15" customFormat="1" ht="15">
      <c r="A219" s="22"/>
      <c r="B219" s="18" t="s">
        <v>175</v>
      </c>
      <c r="C219" s="28" t="s">
        <v>265</v>
      </c>
      <c r="D219" s="26" t="s">
        <v>136</v>
      </c>
      <c r="E219" s="26" t="s">
        <v>128</v>
      </c>
      <c r="F219" s="28" t="s">
        <v>173</v>
      </c>
      <c r="G219" s="25">
        <v>8816.8</v>
      </c>
      <c r="H219" s="25"/>
      <c r="K219" s="25">
        <v>8816.8</v>
      </c>
      <c r="L219" s="25"/>
    </row>
    <row r="220" spans="1:12" s="15" customFormat="1" ht="15">
      <c r="A220" s="22"/>
      <c r="B220" s="22" t="s">
        <v>185</v>
      </c>
      <c r="C220" s="28" t="s">
        <v>266</v>
      </c>
      <c r="D220" s="26" t="s">
        <v>136</v>
      </c>
      <c r="E220" s="26" t="s">
        <v>128</v>
      </c>
      <c r="F220" s="28"/>
      <c r="G220" s="25">
        <f>G221</f>
        <v>13616.2</v>
      </c>
      <c r="H220" s="25"/>
      <c r="K220" s="25">
        <f>K221</f>
        <v>13616.2</v>
      </c>
      <c r="L220" s="25"/>
    </row>
    <row r="221" spans="1:12" s="15" customFormat="1" ht="62.25">
      <c r="A221" s="22"/>
      <c r="B221" s="18" t="s">
        <v>174</v>
      </c>
      <c r="C221" s="28" t="s">
        <v>266</v>
      </c>
      <c r="D221" s="26" t="s">
        <v>136</v>
      </c>
      <c r="E221" s="26" t="s">
        <v>128</v>
      </c>
      <c r="F221" s="28" t="s">
        <v>172</v>
      </c>
      <c r="G221" s="25">
        <f>G222</f>
        <v>13616.2</v>
      </c>
      <c r="H221" s="25"/>
      <c r="K221" s="25">
        <f>K222</f>
        <v>13616.2</v>
      </c>
      <c r="L221" s="25"/>
    </row>
    <row r="222" spans="1:12" s="15" customFormat="1" ht="15">
      <c r="A222" s="22"/>
      <c r="B222" s="18" t="s">
        <v>175</v>
      </c>
      <c r="C222" s="28" t="s">
        <v>266</v>
      </c>
      <c r="D222" s="26" t="s">
        <v>136</v>
      </c>
      <c r="E222" s="26" t="s">
        <v>128</v>
      </c>
      <c r="F222" s="28" t="s">
        <v>173</v>
      </c>
      <c r="G222" s="25">
        <v>13616.2</v>
      </c>
      <c r="H222" s="25"/>
      <c r="K222" s="25">
        <v>13616.2</v>
      </c>
      <c r="L222" s="25"/>
    </row>
    <row r="223" spans="1:12" s="15" customFormat="1" ht="30.75">
      <c r="A223" s="22"/>
      <c r="B223" s="22" t="s">
        <v>186</v>
      </c>
      <c r="C223" s="28" t="s">
        <v>267</v>
      </c>
      <c r="D223" s="26" t="s">
        <v>136</v>
      </c>
      <c r="E223" s="26" t="s">
        <v>128</v>
      </c>
      <c r="F223" s="28"/>
      <c r="G223" s="25">
        <f>G224+G226</f>
        <v>3905</v>
      </c>
      <c r="H223" s="25"/>
      <c r="K223" s="25">
        <f>K224+K226</f>
        <v>3905</v>
      </c>
      <c r="L223" s="25"/>
    </row>
    <row r="224" spans="1:12" s="15" customFormat="1" ht="15">
      <c r="A224" s="22"/>
      <c r="B224" s="59" t="s">
        <v>163</v>
      </c>
      <c r="C224" s="28" t="s">
        <v>267</v>
      </c>
      <c r="D224" s="26" t="s">
        <v>136</v>
      </c>
      <c r="E224" s="26" t="s">
        <v>128</v>
      </c>
      <c r="F224" s="28" t="s">
        <v>162</v>
      </c>
      <c r="G224" s="25">
        <f>G225</f>
        <v>2055</v>
      </c>
      <c r="H224" s="25"/>
      <c r="K224" s="25">
        <f>K225</f>
        <v>2055</v>
      </c>
      <c r="L224" s="25"/>
    </row>
    <row r="225" spans="1:12" s="15" customFormat="1" ht="30.75">
      <c r="A225" s="22"/>
      <c r="B225" s="59" t="s">
        <v>169</v>
      </c>
      <c r="C225" s="28" t="s">
        <v>267</v>
      </c>
      <c r="D225" s="26" t="s">
        <v>136</v>
      </c>
      <c r="E225" s="26" t="s">
        <v>128</v>
      </c>
      <c r="F225" s="28" t="s">
        <v>168</v>
      </c>
      <c r="G225" s="25">
        <f>3025-970</f>
        <v>2055</v>
      </c>
      <c r="H225" s="25">
        <v>0</v>
      </c>
      <c r="K225" s="25">
        <f>3025-970</f>
        <v>2055</v>
      </c>
      <c r="L225" s="25">
        <v>0</v>
      </c>
    </row>
    <row r="226" spans="1:12" s="15" customFormat="1" ht="15">
      <c r="A226" s="22"/>
      <c r="B226" s="22" t="s">
        <v>187</v>
      </c>
      <c r="C226" s="28" t="s">
        <v>267</v>
      </c>
      <c r="D226" s="26" t="s">
        <v>136</v>
      </c>
      <c r="E226" s="26" t="s">
        <v>128</v>
      </c>
      <c r="F226" s="28" t="s">
        <v>188</v>
      </c>
      <c r="G226" s="25">
        <f>G227</f>
        <v>1850</v>
      </c>
      <c r="H226" s="25">
        <f>H227+H228</f>
        <v>0</v>
      </c>
      <c r="K226" s="25">
        <f>K227</f>
        <v>1850</v>
      </c>
      <c r="L226" s="25">
        <f>L227+L228</f>
        <v>0</v>
      </c>
    </row>
    <row r="227" spans="1:12" s="15" customFormat="1" ht="15">
      <c r="A227" s="22"/>
      <c r="B227" s="22" t="s">
        <v>189</v>
      </c>
      <c r="C227" s="28" t="s">
        <v>267</v>
      </c>
      <c r="D227" s="26" t="s">
        <v>136</v>
      </c>
      <c r="E227" s="26" t="s">
        <v>128</v>
      </c>
      <c r="F227" s="28" t="s">
        <v>190</v>
      </c>
      <c r="G227" s="25">
        <f>1850</f>
        <v>1850</v>
      </c>
      <c r="H227" s="25"/>
      <c r="K227" s="25">
        <f>1850</f>
        <v>1850</v>
      </c>
      <c r="L227" s="25"/>
    </row>
    <row r="228" spans="1:12" s="15" customFormat="1" ht="15">
      <c r="A228" s="22"/>
      <c r="B228" s="28" t="s">
        <v>178</v>
      </c>
      <c r="C228" s="28" t="s">
        <v>76</v>
      </c>
      <c r="D228" s="26" t="s">
        <v>136</v>
      </c>
      <c r="E228" s="26" t="s">
        <v>128</v>
      </c>
      <c r="F228" s="28"/>
      <c r="G228" s="25">
        <f>G229</f>
        <v>31865.6</v>
      </c>
      <c r="H228" s="25"/>
      <c r="K228" s="25">
        <f>K229</f>
        <v>31865.6</v>
      </c>
      <c r="L228" s="25"/>
    </row>
    <row r="229" spans="1:12" s="15" customFormat="1" ht="78">
      <c r="A229" s="22"/>
      <c r="B229" s="28" t="s">
        <v>204</v>
      </c>
      <c r="C229" s="28" t="s">
        <v>268</v>
      </c>
      <c r="D229" s="26" t="s">
        <v>136</v>
      </c>
      <c r="E229" s="26" t="s">
        <v>128</v>
      </c>
      <c r="F229" s="28"/>
      <c r="G229" s="25">
        <f>G230+G232+G234</f>
        <v>31865.6</v>
      </c>
      <c r="H229" s="25"/>
      <c r="K229" s="25">
        <f>K230+K232+K234</f>
        <v>31865.6</v>
      </c>
      <c r="L229" s="25"/>
    </row>
    <row r="230" spans="1:12" s="15" customFormat="1" ht="62.25">
      <c r="A230" s="22"/>
      <c r="B230" s="18" t="s">
        <v>174</v>
      </c>
      <c r="C230" s="28" t="s">
        <v>268</v>
      </c>
      <c r="D230" s="26" t="s">
        <v>136</v>
      </c>
      <c r="E230" s="26" t="s">
        <v>128</v>
      </c>
      <c r="F230" s="23" t="s">
        <v>172</v>
      </c>
      <c r="G230" s="25">
        <f>G231</f>
        <v>26599.5</v>
      </c>
      <c r="H230" s="25"/>
      <c r="K230" s="25">
        <f>K231</f>
        <v>26599.5</v>
      </c>
      <c r="L230" s="25"/>
    </row>
    <row r="231" spans="1:12" s="15" customFormat="1" ht="15">
      <c r="A231" s="22"/>
      <c r="B231" s="18" t="s">
        <v>192</v>
      </c>
      <c r="C231" s="28" t="s">
        <v>268</v>
      </c>
      <c r="D231" s="26" t="s">
        <v>136</v>
      </c>
      <c r="E231" s="26" t="s">
        <v>128</v>
      </c>
      <c r="F231" s="23" t="s">
        <v>193</v>
      </c>
      <c r="G231" s="25">
        <f>26599.5</f>
        <v>26599.5</v>
      </c>
      <c r="H231" s="25"/>
      <c r="K231" s="25">
        <f>26599.5</f>
        <v>26599.5</v>
      </c>
      <c r="L231" s="25"/>
    </row>
    <row r="232" spans="1:12" s="15" customFormat="1" ht="15">
      <c r="A232" s="22"/>
      <c r="B232" s="59" t="s">
        <v>163</v>
      </c>
      <c r="C232" s="28" t="s">
        <v>268</v>
      </c>
      <c r="D232" s="26" t="s">
        <v>136</v>
      </c>
      <c r="E232" s="26" t="s">
        <v>128</v>
      </c>
      <c r="F232" s="23" t="s">
        <v>162</v>
      </c>
      <c r="G232" s="25">
        <f>G233</f>
        <v>5236.1</v>
      </c>
      <c r="H232" s="25"/>
      <c r="K232" s="25">
        <f>K233</f>
        <v>5236.1</v>
      </c>
      <c r="L232" s="25"/>
    </row>
    <row r="233" spans="1:12" s="15" customFormat="1" ht="30.75">
      <c r="A233" s="22"/>
      <c r="B233" s="59" t="s">
        <v>169</v>
      </c>
      <c r="C233" s="28" t="s">
        <v>268</v>
      </c>
      <c r="D233" s="26" t="s">
        <v>136</v>
      </c>
      <c r="E233" s="26" t="s">
        <v>128</v>
      </c>
      <c r="F233" s="23" t="s">
        <v>168</v>
      </c>
      <c r="G233" s="25">
        <f>5236.1</f>
        <v>5236.1</v>
      </c>
      <c r="H233" s="25"/>
      <c r="K233" s="25">
        <f>5236.1</f>
        <v>5236.1</v>
      </c>
      <c r="L233" s="25"/>
    </row>
    <row r="234" spans="1:12" s="15" customFormat="1" ht="15">
      <c r="A234" s="22"/>
      <c r="B234" s="67" t="s">
        <v>187</v>
      </c>
      <c r="C234" s="28" t="s">
        <v>268</v>
      </c>
      <c r="D234" s="26" t="s">
        <v>136</v>
      </c>
      <c r="E234" s="26" t="s">
        <v>128</v>
      </c>
      <c r="F234" s="23" t="s">
        <v>188</v>
      </c>
      <c r="G234" s="25">
        <f>G235</f>
        <v>30</v>
      </c>
      <c r="H234" s="25"/>
      <c r="K234" s="25">
        <f>K235</f>
        <v>30</v>
      </c>
      <c r="L234" s="25"/>
    </row>
    <row r="235" spans="1:12" s="15" customFormat="1" ht="15">
      <c r="A235" s="22"/>
      <c r="B235" s="67" t="s">
        <v>189</v>
      </c>
      <c r="C235" s="28" t="s">
        <v>268</v>
      </c>
      <c r="D235" s="26" t="s">
        <v>136</v>
      </c>
      <c r="E235" s="26" t="s">
        <v>128</v>
      </c>
      <c r="F235" s="23" t="s">
        <v>190</v>
      </c>
      <c r="G235" s="25">
        <f>30</f>
        <v>30</v>
      </c>
      <c r="H235" s="25"/>
      <c r="K235" s="25">
        <f>30</f>
        <v>30</v>
      </c>
      <c r="L235" s="25"/>
    </row>
    <row r="236" spans="1:12" s="15" customFormat="1" ht="30.75">
      <c r="A236" s="22"/>
      <c r="B236" s="18" t="s">
        <v>203</v>
      </c>
      <c r="C236" s="28" t="s">
        <v>269</v>
      </c>
      <c r="D236" s="26" t="s">
        <v>136</v>
      </c>
      <c r="E236" s="26" t="s">
        <v>128</v>
      </c>
      <c r="F236" s="28"/>
      <c r="G236" s="25">
        <f>G237</f>
        <v>16925</v>
      </c>
      <c r="H236" s="25"/>
      <c r="K236" s="25">
        <f>K237</f>
        <v>16925</v>
      </c>
      <c r="L236" s="25"/>
    </row>
    <row r="237" spans="1:12" s="15" customFormat="1" ht="30.75">
      <c r="A237" s="22"/>
      <c r="B237" s="23" t="s">
        <v>161</v>
      </c>
      <c r="C237" s="28" t="s">
        <v>269</v>
      </c>
      <c r="D237" s="26" t="s">
        <v>136</v>
      </c>
      <c r="E237" s="26" t="s">
        <v>128</v>
      </c>
      <c r="F237" s="28" t="s">
        <v>160</v>
      </c>
      <c r="G237" s="25">
        <f>G238</f>
        <v>16925</v>
      </c>
      <c r="H237" s="25"/>
      <c r="K237" s="25">
        <f>K238</f>
        <v>16925</v>
      </c>
      <c r="L237" s="25"/>
    </row>
    <row r="238" spans="1:12" s="15" customFormat="1" ht="15">
      <c r="A238" s="22"/>
      <c r="B238" s="18" t="s">
        <v>171</v>
      </c>
      <c r="C238" s="28" t="s">
        <v>269</v>
      </c>
      <c r="D238" s="26" t="s">
        <v>136</v>
      </c>
      <c r="E238" s="26" t="s">
        <v>128</v>
      </c>
      <c r="F238" s="28" t="s">
        <v>170</v>
      </c>
      <c r="G238" s="25">
        <f>16925</f>
        <v>16925</v>
      </c>
      <c r="H238" s="25"/>
      <c r="K238" s="25">
        <f>16925</f>
        <v>16925</v>
      </c>
      <c r="L238" s="25"/>
    </row>
    <row r="239" spans="1:12" s="15" customFormat="1" ht="15">
      <c r="A239" s="22"/>
      <c r="B239" s="18" t="s">
        <v>195</v>
      </c>
      <c r="C239" s="28" t="s">
        <v>270</v>
      </c>
      <c r="D239" s="26" t="s">
        <v>136</v>
      </c>
      <c r="E239" s="26" t="s">
        <v>128</v>
      </c>
      <c r="F239" s="28"/>
      <c r="G239" s="25">
        <f>G240</f>
        <v>3750</v>
      </c>
      <c r="H239" s="25"/>
      <c r="K239" s="25">
        <f>K240</f>
        <v>3750</v>
      </c>
      <c r="L239" s="25"/>
    </row>
    <row r="240" spans="1:12" s="15" customFormat="1" ht="30.75">
      <c r="A240" s="22"/>
      <c r="B240" s="23" t="s">
        <v>161</v>
      </c>
      <c r="C240" s="28" t="s">
        <v>270</v>
      </c>
      <c r="D240" s="26" t="s">
        <v>136</v>
      </c>
      <c r="E240" s="26" t="s">
        <v>128</v>
      </c>
      <c r="F240" s="28" t="s">
        <v>160</v>
      </c>
      <c r="G240" s="25">
        <f>G241</f>
        <v>3750</v>
      </c>
      <c r="H240" s="25"/>
      <c r="K240" s="25">
        <f>K241</f>
        <v>3750</v>
      </c>
      <c r="L240" s="25"/>
    </row>
    <row r="241" spans="1:12" s="15" customFormat="1" ht="15">
      <c r="A241" s="22"/>
      <c r="B241" s="18" t="s">
        <v>171</v>
      </c>
      <c r="C241" s="28" t="s">
        <v>270</v>
      </c>
      <c r="D241" s="26" t="s">
        <v>136</v>
      </c>
      <c r="E241" s="26" t="s">
        <v>128</v>
      </c>
      <c r="F241" s="28" t="s">
        <v>170</v>
      </c>
      <c r="G241" s="25">
        <f>3750</f>
        <v>3750</v>
      </c>
      <c r="H241" s="25"/>
      <c r="K241" s="25">
        <f>3750</f>
        <v>3750</v>
      </c>
      <c r="L241" s="25"/>
    </row>
    <row r="242" spans="1:12" s="15" customFormat="1" ht="78">
      <c r="A242" s="30">
        <v>4</v>
      </c>
      <c r="B242" s="37" t="s">
        <v>343</v>
      </c>
      <c r="C242" s="46" t="s">
        <v>324</v>
      </c>
      <c r="D242" s="26"/>
      <c r="E242" s="26"/>
      <c r="F242" s="28"/>
      <c r="G242" s="21">
        <f>G243+G250</f>
        <v>27268</v>
      </c>
      <c r="H242" s="21">
        <f>H243+H250</f>
        <v>2795</v>
      </c>
      <c r="K242" s="21">
        <f>K243+K250</f>
        <v>24473</v>
      </c>
      <c r="L242" s="21">
        <f>L243+L250</f>
        <v>0</v>
      </c>
    </row>
    <row r="243" spans="1:12" s="15" customFormat="1" ht="30.75">
      <c r="A243" s="22"/>
      <c r="B243" s="18" t="s">
        <v>323</v>
      </c>
      <c r="C243" s="28" t="s">
        <v>325</v>
      </c>
      <c r="D243" s="26"/>
      <c r="E243" s="26"/>
      <c r="F243" s="28"/>
      <c r="G243" s="25">
        <f>G244+G246+G248</f>
        <v>24473</v>
      </c>
      <c r="H243" s="25">
        <f>H244+H246+H248</f>
        <v>0</v>
      </c>
      <c r="K243" s="25">
        <f>K244+K246+K248</f>
        <v>24473</v>
      </c>
      <c r="L243" s="25">
        <f>L244+L246+L248</f>
        <v>0</v>
      </c>
    </row>
    <row r="244" spans="1:12" s="15" customFormat="1" ht="15">
      <c r="A244" s="22"/>
      <c r="B244" s="22" t="s">
        <v>163</v>
      </c>
      <c r="C244" s="28" t="s">
        <v>325</v>
      </c>
      <c r="D244" s="26" t="s">
        <v>129</v>
      </c>
      <c r="E244" s="26" t="s">
        <v>132</v>
      </c>
      <c r="F244" s="28" t="s">
        <v>162</v>
      </c>
      <c r="G244" s="25">
        <f>G245</f>
        <v>21757.7</v>
      </c>
      <c r="H244" s="25"/>
      <c r="K244" s="25">
        <f>K245</f>
        <v>21757.7</v>
      </c>
      <c r="L244" s="25"/>
    </row>
    <row r="245" spans="1:12" s="15" customFormat="1" ht="30.75">
      <c r="A245" s="22"/>
      <c r="B245" s="22" t="s">
        <v>169</v>
      </c>
      <c r="C245" s="28" t="s">
        <v>325</v>
      </c>
      <c r="D245" s="26" t="s">
        <v>129</v>
      </c>
      <c r="E245" s="26" t="s">
        <v>132</v>
      </c>
      <c r="F245" s="28" t="s">
        <v>168</v>
      </c>
      <c r="G245" s="25">
        <f>21757.7</f>
        <v>21757.7</v>
      </c>
      <c r="H245" s="25"/>
      <c r="K245" s="25">
        <f>21757.7</f>
        <v>21757.7</v>
      </c>
      <c r="L245" s="25"/>
    </row>
    <row r="246" spans="1:12" s="15" customFormat="1" ht="15">
      <c r="A246" s="22"/>
      <c r="B246" s="22" t="s">
        <v>163</v>
      </c>
      <c r="C246" s="28" t="s">
        <v>325</v>
      </c>
      <c r="D246" s="26" t="s">
        <v>129</v>
      </c>
      <c r="E246" s="26" t="s">
        <v>139</v>
      </c>
      <c r="F246" s="28" t="s">
        <v>162</v>
      </c>
      <c r="G246" s="25">
        <f>G247</f>
        <v>1745.3</v>
      </c>
      <c r="H246" s="25"/>
      <c r="K246" s="25">
        <f>K247</f>
        <v>1745.3</v>
      </c>
      <c r="L246" s="25"/>
    </row>
    <row r="247" spans="1:12" s="15" customFormat="1" ht="30.75">
      <c r="A247" s="22"/>
      <c r="B247" s="22" t="s">
        <v>169</v>
      </c>
      <c r="C247" s="28" t="s">
        <v>325</v>
      </c>
      <c r="D247" s="26" t="s">
        <v>129</v>
      </c>
      <c r="E247" s="26" t="s">
        <v>139</v>
      </c>
      <c r="F247" s="28" t="s">
        <v>168</v>
      </c>
      <c r="G247" s="25">
        <f>1745.3</f>
        <v>1745.3</v>
      </c>
      <c r="H247" s="25"/>
      <c r="K247" s="25">
        <f>1745.3</f>
        <v>1745.3</v>
      </c>
      <c r="L247" s="25"/>
    </row>
    <row r="248" spans="1:12" s="15" customFormat="1" ht="15">
      <c r="A248" s="22"/>
      <c r="B248" s="22" t="s">
        <v>163</v>
      </c>
      <c r="C248" s="28" t="s">
        <v>325</v>
      </c>
      <c r="D248" s="26" t="s">
        <v>136</v>
      </c>
      <c r="E248" s="26" t="s">
        <v>128</v>
      </c>
      <c r="F248" s="28" t="s">
        <v>162</v>
      </c>
      <c r="G248" s="25">
        <f>G249</f>
        <v>970</v>
      </c>
      <c r="H248" s="25"/>
      <c r="K248" s="25">
        <f>K249</f>
        <v>970</v>
      </c>
      <c r="L248" s="25"/>
    </row>
    <row r="249" spans="1:12" s="15" customFormat="1" ht="30.75">
      <c r="A249" s="22"/>
      <c r="B249" s="22" t="s">
        <v>169</v>
      </c>
      <c r="C249" s="28" t="s">
        <v>325</v>
      </c>
      <c r="D249" s="26" t="s">
        <v>136</v>
      </c>
      <c r="E249" s="26" t="s">
        <v>128</v>
      </c>
      <c r="F249" s="28" t="s">
        <v>168</v>
      </c>
      <c r="G249" s="25">
        <f>970</f>
        <v>970</v>
      </c>
      <c r="H249" s="25"/>
      <c r="K249" s="25">
        <f>970</f>
        <v>970</v>
      </c>
      <c r="L249" s="25"/>
    </row>
    <row r="250" spans="1:12" s="15" customFormat="1" ht="46.5">
      <c r="A250" s="22"/>
      <c r="B250" s="22" t="s">
        <v>459</v>
      </c>
      <c r="C250" s="28" t="s">
        <v>467</v>
      </c>
      <c r="D250" s="26" t="s">
        <v>132</v>
      </c>
      <c r="E250" s="26" t="s">
        <v>137</v>
      </c>
      <c r="F250" s="28"/>
      <c r="G250" s="81">
        <f>G251</f>
        <v>2795</v>
      </c>
      <c r="H250" s="25">
        <f>H251</f>
        <v>2795</v>
      </c>
      <c r="K250" s="81">
        <f>K251</f>
        <v>0</v>
      </c>
      <c r="L250" s="25">
        <f>L251</f>
        <v>0</v>
      </c>
    </row>
    <row r="251" spans="1:12" s="15" customFormat="1" ht="15">
      <c r="A251" s="22"/>
      <c r="B251" s="22" t="s">
        <v>163</v>
      </c>
      <c r="C251" s="28" t="s">
        <v>467</v>
      </c>
      <c r="D251" s="26" t="s">
        <v>132</v>
      </c>
      <c r="E251" s="26" t="s">
        <v>137</v>
      </c>
      <c r="F251" s="28" t="s">
        <v>162</v>
      </c>
      <c r="G251" s="81">
        <f>G252</f>
        <v>2795</v>
      </c>
      <c r="H251" s="25">
        <f>H252</f>
        <v>2795</v>
      </c>
      <c r="K251" s="81">
        <f>K252</f>
        <v>0</v>
      </c>
      <c r="L251" s="25">
        <f>L252</f>
        <v>0</v>
      </c>
    </row>
    <row r="252" spans="1:12" s="15" customFormat="1" ht="30.75">
      <c r="A252" s="22"/>
      <c r="B252" s="22" t="s">
        <v>169</v>
      </c>
      <c r="C252" s="28" t="s">
        <v>467</v>
      </c>
      <c r="D252" s="26" t="s">
        <v>132</v>
      </c>
      <c r="E252" s="26" t="s">
        <v>137</v>
      </c>
      <c r="F252" s="28" t="s">
        <v>168</v>
      </c>
      <c r="G252" s="81">
        <v>2795</v>
      </c>
      <c r="H252" s="25">
        <f>G252</f>
        <v>2795</v>
      </c>
      <c r="K252" s="25">
        <v>0</v>
      </c>
      <c r="L252" s="25">
        <v>0</v>
      </c>
    </row>
    <row r="253" spans="1:12" s="15" customFormat="1" ht="62.25">
      <c r="A253" s="30">
        <v>5</v>
      </c>
      <c r="B253" s="37" t="s">
        <v>340</v>
      </c>
      <c r="C253" s="46" t="s">
        <v>272</v>
      </c>
      <c r="D253" s="26"/>
      <c r="E253" s="26"/>
      <c r="F253" s="23"/>
      <c r="G253" s="45">
        <f aca="true" t="shared" si="3" ref="G253:H255">G254</f>
        <v>181115</v>
      </c>
      <c r="H253" s="45">
        <f t="shared" si="3"/>
        <v>0</v>
      </c>
      <c r="K253" s="45">
        <f aca="true" t="shared" si="4" ref="K253:L255">K254</f>
        <v>181115</v>
      </c>
      <c r="L253" s="45">
        <f t="shared" si="4"/>
        <v>0</v>
      </c>
    </row>
    <row r="254" spans="1:12" s="15" customFormat="1" ht="15">
      <c r="A254" s="8"/>
      <c r="B254" s="22" t="s">
        <v>143</v>
      </c>
      <c r="C254" s="23" t="s">
        <v>272</v>
      </c>
      <c r="D254" s="26" t="s">
        <v>138</v>
      </c>
      <c r="E254" s="26" t="s">
        <v>142</v>
      </c>
      <c r="F254" s="23"/>
      <c r="G254" s="25">
        <f t="shared" si="3"/>
        <v>181115</v>
      </c>
      <c r="H254" s="25">
        <f t="shared" si="3"/>
        <v>0</v>
      </c>
      <c r="K254" s="25">
        <f t="shared" si="4"/>
        <v>181115</v>
      </c>
      <c r="L254" s="25">
        <f t="shared" si="4"/>
        <v>0</v>
      </c>
    </row>
    <row r="255" spans="1:12" s="15" customFormat="1" ht="15">
      <c r="A255" s="8"/>
      <c r="B255" s="22" t="s">
        <v>150</v>
      </c>
      <c r="C255" s="23" t="s">
        <v>272</v>
      </c>
      <c r="D255" s="26" t="s">
        <v>138</v>
      </c>
      <c r="E255" s="26" t="s">
        <v>129</v>
      </c>
      <c r="F255" s="23"/>
      <c r="G255" s="25">
        <f t="shared" si="3"/>
        <v>181115</v>
      </c>
      <c r="H255" s="25">
        <f t="shared" si="3"/>
        <v>0</v>
      </c>
      <c r="K255" s="25">
        <f t="shared" si="4"/>
        <v>181115</v>
      </c>
      <c r="L255" s="25">
        <f t="shared" si="4"/>
        <v>0</v>
      </c>
    </row>
    <row r="256" spans="1:12" s="15" customFormat="1" ht="15">
      <c r="A256" s="8"/>
      <c r="B256" s="42" t="s">
        <v>8</v>
      </c>
      <c r="C256" s="48" t="s">
        <v>271</v>
      </c>
      <c r="D256" s="44" t="s">
        <v>138</v>
      </c>
      <c r="E256" s="44" t="s">
        <v>129</v>
      </c>
      <c r="F256" s="50"/>
      <c r="G256" s="53">
        <f>G257+G270</f>
        <v>181115</v>
      </c>
      <c r="H256" s="53">
        <f>H257+H270</f>
        <v>0</v>
      </c>
      <c r="K256" s="53">
        <f>K257+K270</f>
        <v>181115</v>
      </c>
      <c r="L256" s="53">
        <f>L257+L270</f>
        <v>0</v>
      </c>
    </row>
    <row r="257" spans="1:12" s="15" customFormat="1" ht="30.75">
      <c r="A257" s="8"/>
      <c r="B257" s="23" t="s">
        <v>11</v>
      </c>
      <c r="C257" s="23" t="s">
        <v>12</v>
      </c>
      <c r="D257" s="26" t="s">
        <v>138</v>
      </c>
      <c r="E257" s="26" t="s">
        <v>129</v>
      </c>
      <c r="F257" s="75"/>
      <c r="G257" s="53">
        <f>G258+G261+G267+G264</f>
        <v>176155</v>
      </c>
      <c r="H257" s="53">
        <f>H258+H261+H267+H264</f>
        <v>0</v>
      </c>
      <c r="K257" s="53">
        <f>K258+K261+K267+K264</f>
        <v>176155</v>
      </c>
      <c r="L257" s="53">
        <f>L258+L261+L267+L264</f>
        <v>0</v>
      </c>
    </row>
    <row r="258" spans="1:12" s="15" customFormat="1" ht="15">
      <c r="A258" s="8"/>
      <c r="B258" s="23" t="s">
        <v>321</v>
      </c>
      <c r="C258" s="23" t="s">
        <v>13</v>
      </c>
      <c r="D258" s="26" t="s">
        <v>138</v>
      </c>
      <c r="E258" s="26" t="s">
        <v>129</v>
      </c>
      <c r="F258" s="50"/>
      <c r="G258" s="53">
        <f>G259</f>
        <v>3670.9</v>
      </c>
      <c r="H258" s="25"/>
      <c r="K258" s="53">
        <f>K259</f>
        <v>3670.9</v>
      </c>
      <c r="L258" s="25"/>
    </row>
    <row r="259" spans="1:12" s="15" customFormat="1" ht="30.75">
      <c r="A259" s="8"/>
      <c r="B259" s="23" t="s">
        <v>161</v>
      </c>
      <c r="C259" s="23" t="s">
        <v>13</v>
      </c>
      <c r="D259" s="26" t="s">
        <v>138</v>
      </c>
      <c r="E259" s="26" t="s">
        <v>129</v>
      </c>
      <c r="F259" s="28" t="s">
        <v>160</v>
      </c>
      <c r="G259" s="25">
        <f>G260</f>
        <v>3670.9</v>
      </c>
      <c r="H259" s="25"/>
      <c r="K259" s="25">
        <f>K260</f>
        <v>3670.9</v>
      </c>
      <c r="L259" s="25"/>
    </row>
    <row r="260" spans="1:12" s="15" customFormat="1" ht="15">
      <c r="A260" s="8"/>
      <c r="B260" s="18" t="s">
        <v>171</v>
      </c>
      <c r="C260" s="23" t="s">
        <v>13</v>
      </c>
      <c r="D260" s="26" t="s">
        <v>138</v>
      </c>
      <c r="E260" s="26" t="s">
        <v>129</v>
      </c>
      <c r="F260" s="28" t="s">
        <v>170</v>
      </c>
      <c r="G260" s="25">
        <f>3670.9</f>
        <v>3670.9</v>
      </c>
      <c r="H260" s="25"/>
      <c r="K260" s="25">
        <f>3670.9</f>
        <v>3670.9</v>
      </c>
      <c r="L260" s="25"/>
    </row>
    <row r="261" spans="1:12" s="15" customFormat="1" ht="30.75">
      <c r="A261" s="8"/>
      <c r="B261" s="18" t="s">
        <v>320</v>
      </c>
      <c r="C261" s="23" t="s">
        <v>14</v>
      </c>
      <c r="D261" s="26" t="s">
        <v>138</v>
      </c>
      <c r="E261" s="26" t="s">
        <v>129</v>
      </c>
      <c r="F261" s="28"/>
      <c r="G261" s="53">
        <f>G262</f>
        <v>24676.4</v>
      </c>
      <c r="H261" s="25"/>
      <c r="K261" s="53">
        <f>K262</f>
        <v>24676.4</v>
      </c>
      <c r="L261" s="25"/>
    </row>
    <row r="262" spans="1:12" s="15" customFormat="1" ht="30.75">
      <c r="A262" s="8"/>
      <c r="B262" s="18" t="s">
        <v>161</v>
      </c>
      <c r="C262" s="23" t="s">
        <v>14</v>
      </c>
      <c r="D262" s="26" t="s">
        <v>138</v>
      </c>
      <c r="E262" s="26" t="s">
        <v>129</v>
      </c>
      <c r="F262" s="28" t="s">
        <v>160</v>
      </c>
      <c r="G262" s="25">
        <f>G263</f>
        <v>24676.4</v>
      </c>
      <c r="H262" s="25"/>
      <c r="K262" s="25">
        <f>K263</f>
        <v>24676.4</v>
      </c>
      <c r="L262" s="25"/>
    </row>
    <row r="263" spans="1:12" s="15" customFormat="1" ht="15">
      <c r="A263" s="8"/>
      <c r="B263" s="18" t="s">
        <v>217</v>
      </c>
      <c r="C263" s="23" t="s">
        <v>14</v>
      </c>
      <c r="D263" s="26" t="s">
        <v>138</v>
      </c>
      <c r="E263" s="26" t="s">
        <v>129</v>
      </c>
      <c r="F263" s="28" t="s">
        <v>218</v>
      </c>
      <c r="G263" s="25">
        <f>24676.4</f>
        <v>24676.4</v>
      </c>
      <c r="H263" s="25"/>
      <c r="K263" s="25">
        <f>24676.4</f>
        <v>24676.4</v>
      </c>
      <c r="L263" s="25"/>
    </row>
    <row r="264" spans="1:12" s="15" customFormat="1" ht="15">
      <c r="A264" s="8"/>
      <c r="B264" s="23" t="s">
        <v>436</v>
      </c>
      <c r="C264" s="23" t="s">
        <v>435</v>
      </c>
      <c r="D264" s="26" t="s">
        <v>138</v>
      </c>
      <c r="E264" s="26" t="s">
        <v>129</v>
      </c>
      <c r="F264" s="28"/>
      <c r="G264" s="25">
        <f>G265</f>
        <v>480</v>
      </c>
      <c r="H264" s="25"/>
      <c r="K264" s="25">
        <f>K265</f>
        <v>480</v>
      </c>
      <c r="L264" s="25"/>
    </row>
    <row r="265" spans="1:12" s="15" customFormat="1" ht="30.75">
      <c r="A265" s="8"/>
      <c r="B265" s="18" t="s">
        <v>161</v>
      </c>
      <c r="C265" s="23" t="s">
        <v>435</v>
      </c>
      <c r="D265" s="26" t="s">
        <v>138</v>
      </c>
      <c r="E265" s="26" t="s">
        <v>129</v>
      </c>
      <c r="F265" s="28" t="s">
        <v>160</v>
      </c>
      <c r="G265" s="25">
        <f>G266</f>
        <v>480</v>
      </c>
      <c r="H265" s="25"/>
      <c r="K265" s="25">
        <f>K266</f>
        <v>480</v>
      </c>
      <c r="L265" s="25"/>
    </row>
    <row r="266" spans="1:12" s="15" customFormat="1" ht="15">
      <c r="A266" s="8"/>
      <c r="B266" s="18" t="s">
        <v>217</v>
      </c>
      <c r="C266" s="23" t="s">
        <v>435</v>
      </c>
      <c r="D266" s="26" t="s">
        <v>138</v>
      </c>
      <c r="E266" s="26" t="s">
        <v>129</v>
      </c>
      <c r="F266" s="28" t="s">
        <v>218</v>
      </c>
      <c r="G266" s="25">
        <f>480</f>
        <v>480</v>
      </c>
      <c r="H266" s="25"/>
      <c r="K266" s="25">
        <f>480</f>
        <v>480</v>
      </c>
      <c r="L266" s="25"/>
    </row>
    <row r="267" spans="1:12" s="15" customFormat="1" ht="30.75">
      <c r="A267" s="8"/>
      <c r="B267" s="18" t="s">
        <v>44</v>
      </c>
      <c r="C267" s="23" t="s">
        <v>15</v>
      </c>
      <c r="D267" s="26" t="s">
        <v>138</v>
      </c>
      <c r="E267" s="26" t="s">
        <v>129</v>
      </c>
      <c r="F267" s="50"/>
      <c r="G267" s="53">
        <f>G268</f>
        <v>147327.7</v>
      </c>
      <c r="H267" s="25"/>
      <c r="K267" s="53">
        <f>K268</f>
        <v>147327.7</v>
      </c>
      <c r="L267" s="25"/>
    </row>
    <row r="268" spans="1:12" s="15" customFormat="1" ht="30.75">
      <c r="A268" s="8"/>
      <c r="B268" s="23" t="s">
        <v>161</v>
      </c>
      <c r="C268" s="23" t="s">
        <v>15</v>
      </c>
      <c r="D268" s="26" t="s">
        <v>138</v>
      </c>
      <c r="E268" s="26" t="s">
        <v>129</v>
      </c>
      <c r="F268" s="23" t="s">
        <v>160</v>
      </c>
      <c r="G268" s="25">
        <f>G269</f>
        <v>147327.7</v>
      </c>
      <c r="H268" s="45"/>
      <c r="K268" s="25">
        <f>K269</f>
        <v>147327.7</v>
      </c>
      <c r="L268" s="45"/>
    </row>
    <row r="269" spans="1:12" s="15" customFormat="1" ht="15.75">
      <c r="A269" s="8"/>
      <c r="B269" s="18" t="s">
        <v>171</v>
      </c>
      <c r="C269" s="23" t="s">
        <v>15</v>
      </c>
      <c r="D269" s="26" t="s">
        <v>138</v>
      </c>
      <c r="E269" s="26" t="s">
        <v>129</v>
      </c>
      <c r="F269" s="23">
        <v>610</v>
      </c>
      <c r="G269" s="25">
        <v>147327.7</v>
      </c>
      <c r="H269" s="45"/>
      <c r="K269" s="25">
        <v>147327.7</v>
      </c>
      <c r="L269" s="45"/>
    </row>
    <row r="270" spans="1:12" s="15" customFormat="1" ht="30.75">
      <c r="A270" s="8"/>
      <c r="B270" s="23" t="s">
        <v>9</v>
      </c>
      <c r="C270" s="23" t="s">
        <v>10</v>
      </c>
      <c r="D270" s="26" t="s">
        <v>138</v>
      </c>
      <c r="E270" s="26" t="s">
        <v>129</v>
      </c>
      <c r="F270" s="23"/>
      <c r="G270" s="25">
        <f>G271</f>
        <v>4960</v>
      </c>
      <c r="H270" s="25">
        <f>H271</f>
        <v>0</v>
      </c>
      <c r="K270" s="25">
        <f>K271</f>
        <v>4960</v>
      </c>
      <c r="L270" s="25">
        <f>L271</f>
        <v>0</v>
      </c>
    </row>
    <row r="271" spans="1:12" s="15" customFormat="1" ht="15">
      <c r="A271" s="8"/>
      <c r="B271" s="23" t="s">
        <v>436</v>
      </c>
      <c r="C271" s="23" t="s">
        <v>10</v>
      </c>
      <c r="D271" s="26" t="s">
        <v>138</v>
      </c>
      <c r="E271" s="26" t="s">
        <v>129</v>
      </c>
      <c r="F271" s="50"/>
      <c r="G271" s="53">
        <f>G272</f>
        <v>4960</v>
      </c>
      <c r="H271" s="25"/>
      <c r="K271" s="53">
        <f>K272</f>
        <v>4960</v>
      </c>
      <c r="L271" s="25"/>
    </row>
    <row r="272" spans="1:12" s="15" customFormat="1" ht="30.75">
      <c r="A272" s="8"/>
      <c r="B272" s="23" t="s">
        <v>161</v>
      </c>
      <c r="C272" s="23" t="s">
        <v>10</v>
      </c>
      <c r="D272" s="26" t="s">
        <v>138</v>
      </c>
      <c r="E272" s="26" t="s">
        <v>129</v>
      </c>
      <c r="F272" s="28" t="s">
        <v>160</v>
      </c>
      <c r="G272" s="25">
        <f>G273</f>
        <v>4960</v>
      </c>
      <c r="H272" s="25"/>
      <c r="K272" s="25">
        <f>K273</f>
        <v>4960</v>
      </c>
      <c r="L272" s="25"/>
    </row>
    <row r="273" spans="1:12" s="15" customFormat="1" ht="15">
      <c r="A273" s="8"/>
      <c r="B273" s="23" t="s">
        <v>171</v>
      </c>
      <c r="C273" s="23" t="s">
        <v>10</v>
      </c>
      <c r="D273" s="26" t="s">
        <v>138</v>
      </c>
      <c r="E273" s="26" t="s">
        <v>129</v>
      </c>
      <c r="F273" s="28" t="s">
        <v>170</v>
      </c>
      <c r="G273" s="25">
        <f>4960</f>
        <v>4960</v>
      </c>
      <c r="H273" s="25"/>
      <c r="K273" s="25">
        <f>4960</f>
        <v>4960</v>
      </c>
      <c r="L273" s="25"/>
    </row>
    <row r="274" spans="1:12" s="15" customFormat="1" ht="84.75" customHeight="1">
      <c r="A274" s="8">
        <v>6</v>
      </c>
      <c r="B274" s="37" t="s">
        <v>0</v>
      </c>
      <c r="C274" s="9" t="s">
        <v>273</v>
      </c>
      <c r="D274" s="65"/>
      <c r="E274" s="65"/>
      <c r="F274" s="9"/>
      <c r="G274" s="49">
        <f aca="true" t="shared" si="5" ref="G274:L274">G278+G281+G275</f>
        <v>6915</v>
      </c>
      <c r="H274" s="49">
        <f t="shared" si="5"/>
        <v>5065</v>
      </c>
      <c r="I274" s="49">
        <f t="shared" si="5"/>
        <v>0</v>
      </c>
      <c r="J274" s="49">
        <f t="shared" si="5"/>
        <v>0</v>
      </c>
      <c r="K274" s="49">
        <f t="shared" si="5"/>
        <v>6915</v>
      </c>
      <c r="L274" s="49">
        <f t="shared" si="5"/>
        <v>5065</v>
      </c>
    </row>
    <row r="275" spans="1:12" s="15" customFormat="1" ht="15">
      <c r="A275" s="8"/>
      <c r="B275" s="22" t="s">
        <v>141</v>
      </c>
      <c r="C275" s="28" t="s">
        <v>274</v>
      </c>
      <c r="D275" s="29" t="s">
        <v>132</v>
      </c>
      <c r="E275" s="29" t="s">
        <v>140</v>
      </c>
      <c r="F275" s="28"/>
      <c r="G275" s="35">
        <f>G276</f>
        <v>350</v>
      </c>
      <c r="H275" s="27"/>
      <c r="K275" s="35">
        <f>K276</f>
        <v>350</v>
      </c>
      <c r="L275" s="27"/>
    </row>
    <row r="276" spans="1:12" s="15" customFormat="1" ht="15">
      <c r="A276" s="8"/>
      <c r="B276" s="22" t="s">
        <v>163</v>
      </c>
      <c r="C276" s="28" t="s">
        <v>274</v>
      </c>
      <c r="D276" s="29" t="s">
        <v>132</v>
      </c>
      <c r="E276" s="29" t="s">
        <v>140</v>
      </c>
      <c r="F276" s="28" t="s">
        <v>162</v>
      </c>
      <c r="G276" s="35">
        <f>G277</f>
        <v>350</v>
      </c>
      <c r="H276" s="27"/>
      <c r="K276" s="35">
        <f>K277</f>
        <v>350</v>
      </c>
      <c r="L276" s="27"/>
    </row>
    <row r="277" spans="1:12" s="15" customFormat="1" ht="30.75">
      <c r="A277" s="8"/>
      <c r="B277" s="22" t="s">
        <v>169</v>
      </c>
      <c r="C277" s="28" t="s">
        <v>274</v>
      </c>
      <c r="D277" s="29" t="s">
        <v>132</v>
      </c>
      <c r="E277" s="29" t="s">
        <v>140</v>
      </c>
      <c r="F277" s="28" t="s">
        <v>168</v>
      </c>
      <c r="G277" s="35">
        <f>350</f>
        <v>350</v>
      </c>
      <c r="H277" s="27"/>
      <c r="K277" s="35">
        <f>350</f>
        <v>350</v>
      </c>
      <c r="L277" s="27"/>
    </row>
    <row r="278" spans="1:12" s="15" customFormat="1" ht="15">
      <c r="A278" s="8"/>
      <c r="B278" s="22" t="s">
        <v>145</v>
      </c>
      <c r="C278" s="28" t="s">
        <v>274</v>
      </c>
      <c r="D278" s="29" t="s">
        <v>139</v>
      </c>
      <c r="E278" s="29" t="s">
        <v>134</v>
      </c>
      <c r="F278" s="28"/>
      <c r="G278" s="35">
        <f>G279</f>
        <v>1500</v>
      </c>
      <c r="H278" s="27"/>
      <c r="K278" s="35">
        <f>K279</f>
        <v>1500</v>
      </c>
      <c r="L278" s="27"/>
    </row>
    <row r="279" spans="1:12" s="15" customFormat="1" ht="15">
      <c r="A279" s="8"/>
      <c r="B279" s="22" t="s">
        <v>163</v>
      </c>
      <c r="C279" s="28" t="s">
        <v>274</v>
      </c>
      <c r="D279" s="29" t="s">
        <v>139</v>
      </c>
      <c r="E279" s="29" t="s">
        <v>134</v>
      </c>
      <c r="F279" s="28" t="s">
        <v>162</v>
      </c>
      <c r="G279" s="35">
        <f>G280</f>
        <v>1500</v>
      </c>
      <c r="H279" s="27"/>
      <c r="K279" s="35">
        <f>K280</f>
        <v>1500</v>
      </c>
      <c r="L279" s="27"/>
    </row>
    <row r="280" spans="1:12" s="15" customFormat="1" ht="30.75">
      <c r="A280" s="8"/>
      <c r="B280" s="22" t="s">
        <v>169</v>
      </c>
      <c r="C280" s="28" t="s">
        <v>274</v>
      </c>
      <c r="D280" s="29" t="s">
        <v>139</v>
      </c>
      <c r="E280" s="29" t="s">
        <v>134</v>
      </c>
      <c r="F280" s="28" t="s">
        <v>168</v>
      </c>
      <c r="G280" s="35">
        <f>1500</f>
        <v>1500</v>
      </c>
      <c r="H280" s="27"/>
      <c r="K280" s="35">
        <f>1500</f>
        <v>1500</v>
      </c>
      <c r="L280" s="27"/>
    </row>
    <row r="281" spans="1:12" s="15" customFormat="1" ht="46.5">
      <c r="A281" s="19"/>
      <c r="B281" s="22" t="s">
        <v>31</v>
      </c>
      <c r="C281" s="23" t="s">
        <v>363</v>
      </c>
      <c r="D281" s="23"/>
      <c r="E281" s="23"/>
      <c r="F281" s="23"/>
      <c r="G281" s="25">
        <f>G284+G282</f>
        <v>5065</v>
      </c>
      <c r="H281" s="25">
        <f>H284+H282</f>
        <v>5065</v>
      </c>
      <c r="K281" s="25">
        <f>K284+K282</f>
        <v>5065</v>
      </c>
      <c r="L281" s="25">
        <f>L284+L282</f>
        <v>5065</v>
      </c>
    </row>
    <row r="282" spans="1:12" s="15" customFormat="1" ht="62.25">
      <c r="A282" s="19"/>
      <c r="B282" s="18" t="s">
        <v>174</v>
      </c>
      <c r="C282" s="23" t="s">
        <v>363</v>
      </c>
      <c r="D282" s="23" t="s">
        <v>132</v>
      </c>
      <c r="E282" s="23" t="s">
        <v>134</v>
      </c>
      <c r="F282" s="23" t="s">
        <v>172</v>
      </c>
      <c r="G282" s="25">
        <f>G283</f>
        <v>1007</v>
      </c>
      <c r="H282" s="25">
        <f>H283</f>
        <v>1007</v>
      </c>
      <c r="K282" s="25">
        <f>K283</f>
        <v>1007</v>
      </c>
      <c r="L282" s="25">
        <f>L283</f>
        <v>1007</v>
      </c>
    </row>
    <row r="283" spans="1:12" s="15" customFormat="1" ht="15">
      <c r="A283" s="19"/>
      <c r="B283" s="18" t="s">
        <v>175</v>
      </c>
      <c r="C283" s="23" t="s">
        <v>363</v>
      </c>
      <c r="D283" s="23" t="s">
        <v>132</v>
      </c>
      <c r="E283" s="23" t="s">
        <v>134</v>
      </c>
      <c r="F283" s="23" t="s">
        <v>173</v>
      </c>
      <c r="G283" s="25">
        <f>1007</f>
        <v>1007</v>
      </c>
      <c r="H283" s="25">
        <f>G283</f>
        <v>1007</v>
      </c>
      <c r="K283" s="25">
        <f>1007</f>
        <v>1007</v>
      </c>
      <c r="L283" s="25">
        <f>K283</f>
        <v>1007</v>
      </c>
    </row>
    <row r="284" spans="1:12" s="15" customFormat="1" ht="15">
      <c r="A284" s="19"/>
      <c r="B284" s="22" t="s">
        <v>163</v>
      </c>
      <c r="C284" s="23" t="s">
        <v>363</v>
      </c>
      <c r="D284" s="23" t="s">
        <v>132</v>
      </c>
      <c r="E284" s="23" t="s">
        <v>134</v>
      </c>
      <c r="F284" s="23" t="s">
        <v>162</v>
      </c>
      <c r="G284" s="25">
        <f>G285</f>
        <v>4058</v>
      </c>
      <c r="H284" s="25">
        <f>H285</f>
        <v>4058</v>
      </c>
      <c r="K284" s="25">
        <f>K285</f>
        <v>4058</v>
      </c>
      <c r="L284" s="25">
        <f>L285</f>
        <v>4058</v>
      </c>
    </row>
    <row r="285" spans="1:12" s="15" customFormat="1" ht="30.75">
      <c r="A285" s="19"/>
      <c r="B285" s="22" t="s">
        <v>169</v>
      </c>
      <c r="C285" s="23" t="s">
        <v>363</v>
      </c>
      <c r="D285" s="23" t="s">
        <v>132</v>
      </c>
      <c r="E285" s="23" t="s">
        <v>134</v>
      </c>
      <c r="F285" s="23" t="s">
        <v>168</v>
      </c>
      <c r="G285" s="25">
        <v>4058</v>
      </c>
      <c r="H285" s="25">
        <f>G285</f>
        <v>4058</v>
      </c>
      <c r="K285" s="25">
        <v>4058</v>
      </c>
      <c r="L285" s="25">
        <f>K285</f>
        <v>4058</v>
      </c>
    </row>
    <row r="286" spans="1:12" s="15" customFormat="1" ht="62.25">
      <c r="A286" s="19">
        <v>7</v>
      </c>
      <c r="B286" s="37" t="s">
        <v>336</v>
      </c>
      <c r="C286" s="46" t="s">
        <v>275</v>
      </c>
      <c r="D286" s="24"/>
      <c r="E286" s="24"/>
      <c r="F286" s="23"/>
      <c r="G286" s="45">
        <f>G287</f>
        <v>245342</v>
      </c>
      <c r="H286" s="45">
        <f>H287</f>
        <v>229749.9</v>
      </c>
      <c r="K286" s="45">
        <f>K287</f>
        <v>438158</v>
      </c>
      <c r="L286" s="45">
        <f>L287</f>
        <v>416250.1</v>
      </c>
    </row>
    <row r="287" spans="1:12" s="15" customFormat="1" ht="15">
      <c r="A287" s="18"/>
      <c r="B287" s="22" t="s">
        <v>144</v>
      </c>
      <c r="C287" s="23" t="s">
        <v>275</v>
      </c>
      <c r="D287" s="26" t="s">
        <v>139</v>
      </c>
      <c r="E287" s="26" t="s">
        <v>142</v>
      </c>
      <c r="F287" s="23"/>
      <c r="G287" s="25">
        <f>G288</f>
        <v>245342</v>
      </c>
      <c r="H287" s="25">
        <f>H288</f>
        <v>229749.9</v>
      </c>
      <c r="I287" s="25" t="e">
        <f>I288</f>
        <v>#REF!</v>
      </c>
      <c r="J287" s="25" t="e">
        <f>J288</f>
        <v>#REF!</v>
      </c>
      <c r="K287" s="25">
        <f>K288</f>
        <v>438158</v>
      </c>
      <c r="L287" s="25">
        <f>L288</f>
        <v>416250.1</v>
      </c>
    </row>
    <row r="288" spans="1:12" s="15" customFormat="1" ht="15">
      <c r="A288" s="18"/>
      <c r="B288" s="22" t="s">
        <v>145</v>
      </c>
      <c r="C288" s="23" t="s">
        <v>275</v>
      </c>
      <c r="D288" s="26" t="s">
        <v>139</v>
      </c>
      <c r="E288" s="26" t="s">
        <v>134</v>
      </c>
      <c r="F288" s="23"/>
      <c r="G288" s="25">
        <f>G292+G295+G289</f>
        <v>245342</v>
      </c>
      <c r="H288" s="25">
        <f>H292+H295</f>
        <v>229749.9</v>
      </c>
      <c r="I288" s="25" t="e">
        <f>#REF!+I292+I295</f>
        <v>#REF!</v>
      </c>
      <c r="J288" s="25" t="e">
        <f>#REF!+J292+J295</f>
        <v>#REF!</v>
      </c>
      <c r="K288" s="25">
        <f>K292+K295</f>
        <v>438158</v>
      </c>
      <c r="L288" s="25">
        <f>L292+L295</f>
        <v>416250.1</v>
      </c>
    </row>
    <row r="289" spans="1:12" s="15" customFormat="1" ht="37.5" customHeight="1">
      <c r="A289" s="18"/>
      <c r="B289" s="22" t="s">
        <v>470</v>
      </c>
      <c r="C289" s="23" t="s">
        <v>471</v>
      </c>
      <c r="D289" s="26" t="s">
        <v>139</v>
      </c>
      <c r="E289" s="26" t="s">
        <v>134</v>
      </c>
      <c r="F289" s="23"/>
      <c r="G289" s="25">
        <f>G290</f>
        <v>3500</v>
      </c>
      <c r="H289" s="25"/>
      <c r="I289" s="25"/>
      <c r="J289" s="25"/>
      <c r="K289" s="25">
        <f>K290</f>
        <v>0</v>
      </c>
      <c r="L289" s="25"/>
    </row>
    <row r="290" spans="1:12" s="15" customFormat="1" ht="20.25" customHeight="1">
      <c r="A290" s="18"/>
      <c r="B290" s="22" t="s">
        <v>163</v>
      </c>
      <c r="C290" s="23" t="s">
        <v>471</v>
      </c>
      <c r="D290" s="26" t="s">
        <v>139</v>
      </c>
      <c r="E290" s="26" t="s">
        <v>134</v>
      </c>
      <c r="F290" s="23" t="s">
        <v>162</v>
      </c>
      <c r="G290" s="25">
        <f>G291</f>
        <v>3500</v>
      </c>
      <c r="H290" s="25"/>
      <c r="I290" s="25"/>
      <c r="J290" s="25"/>
      <c r="K290" s="25">
        <f>K291</f>
        <v>0</v>
      </c>
      <c r="L290" s="25"/>
    </row>
    <row r="291" spans="1:12" s="15" customFormat="1" ht="36" customHeight="1">
      <c r="A291" s="18"/>
      <c r="B291" s="22" t="s">
        <v>169</v>
      </c>
      <c r="C291" s="23" t="s">
        <v>471</v>
      </c>
      <c r="D291" s="26" t="s">
        <v>139</v>
      </c>
      <c r="E291" s="26" t="s">
        <v>134</v>
      </c>
      <c r="F291" s="23" t="s">
        <v>168</v>
      </c>
      <c r="G291" s="25">
        <v>3500</v>
      </c>
      <c r="H291" s="25">
        <v>0</v>
      </c>
      <c r="I291" s="25"/>
      <c r="J291" s="25"/>
      <c r="K291" s="25">
        <v>0</v>
      </c>
      <c r="L291" s="25">
        <v>0</v>
      </c>
    </row>
    <row r="292" spans="1:12" s="15" customFormat="1" ht="36" customHeight="1">
      <c r="A292" s="8"/>
      <c r="B292" s="59" t="s">
        <v>447</v>
      </c>
      <c r="C292" s="23" t="s">
        <v>472</v>
      </c>
      <c r="D292" s="26" t="s">
        <v>139</v>
      </c>
      <c r="E292" s="26" t="s">
        <v>134</v>
      </c>
      <c r="F292" s="23"/>
      <c r="G292" s="25">
        <f aca="true" t="shared" si="6" ref="G292:I293">G293</f>
        <v>30183.9</v>
      </c>
      <c r="H292" s="25">
        <f t="shared" si="6"/>
        <v>28672.4</v>
      </c>
      <c r="I292" s="15">
        <f t="shared" si="6"/>
        <v>210501.8</v>
      </c>
      <c r="K292" s="25">
        <f>K293</f>
        <v>257450.6</v>
      </c>
      <c r="L292" s="25">
        <f>L293</f>
        <v>244568.7</v>
      </c>
    </row>
    <row r="293" spans="1:12" s="15" customFormat="1" ht="41.25" customHeight="1">
      <c r="A293" s="8"/>
      <c r="B293" s="59" t="s">
        <v>161</v>
      </c>
      <c r="C293" s="23" t="s">
        <v>472</v>
      </c>
      <c r="D293" s="26" t="s">
        <v>139</v>
      </c>
      <c r="E293" s="26" t="s">
        <v>134</v>
      </c>
      <c r="F293" s="23" t="s">
        <v>160</v>
      </c>
      <c r="G293" s="25">
        <f t="shared" si="6"/>
        <v>30183.9</v>
      </c>
      <c r="H293" s="25">
        <f t="shared" si="6"/>
        <v>28672.4</v>
      </c>
      <c r="I293" s="15">
        <f t="shared" si="6"/>
        <v>210501.8</v>
      </c>
      <c r="K293" s="25">
        <f>K294</f>
        <v>257450.6</v>
      </c>
      <c r="L293" s="25">
        <f>L294</f>
        <v>244568.7</v>
      </c>
    </row>
    <row r="294" spans="1:12" s="15" customFormat="1" ht="24.75" customHeight="1">
      <c r="A294" s="8"/>
      <c r="B294" s="59" t="s">
        <v>171</v>
      </c>
      <c r="C294" s="23" t="s">
        <v>472</v>
      </c>
      <c r="D294" s="26" t="s">
        <v>139</v>
      </c>
      <c r="E294" s="26" t="s">
        <v>134</v>
      </c>
      <c r="F294" s="23" t="s">
        <v>170</v>
      </c>
      <c r="G294" s="25">
        <v>30183.9</v>
      </c>
      <c r="H294" s="25">
        <v>28672.4</v>
      </c>
      <c r="I294" s="15">
        <v>210501.8</v>
      </c>
      <c r="K294" s="25">
        <v>257450.6</v>
      </c>
      <c r="L294" s="25">
        <v>244568.7</v>
      </c>
    </row>
    <row r="295" spans="1:12" s="15" customFormat="1" ht="54.75" customHeight="1">
      <c r="A295" s="8"/>
      <c r="B295" s="59" t="s">
        <v>448</v>
      </c>
      <c r="C295" s="23" t="s">
        <v>449</v>
      </c>
      <c r="D295" s="26" t="s">
        <v>139</v>
      </c>
      <c r="E295" s="26" t="s">
        <v>134</v>
      </c>
      <c r="F295" s="23"/>
      <c r="G295" s="25">
        <f aca="true" t="shared" si="7" ref="G295:I296">G296</f>
        <v>211658.1</v>
      </c>
      <c r="H295" s="25">
        <f t="shared" si="7"/>
        <v>201077.5</v>
      </c>
      <c r="I295" s="15">
        <f t="shared" si="7"/>
        <v>76570.8</v>
      </c>
      <c r="K295" s="25">
        <f>K296</f>
        <v>180707.4</v>
      </c>
      <c r="L295" s="25">
        <f>L296</f>
        <v>171681.4</v>
      </c>
    </row>
    <row r="296" spans="1:12" s="15" customFormat="1" ht="40.5" customHeight="1">
      <c r="A296" s="8"/>
      <c r="B296" s="59" t="s">
        <v>161</v>
      </c>
      <c r="C296" s="23" t="s">
        <v>449</v>
      </c>
      <c r="D296" s="26" t="s">
        <v>139</v>
      </c>
      <c r="E296" s="26" t="s">
        <v>134</v>
      </c>
      <c r="F296" s="23" t="s">
        <v>160</v>
      </c>
      <c r="G296" s="25">
        <f t="shared" si="7"/>
        <v>211658.1</v>
      </c>
      <c r="H296" s="25">
        <f t="shared" si="7"/>
        <v>201077.5</v>
      </c>
      <c r="I296" s="15">
        <f t="shared" si="7"/>
        <v>76570.8</v>
      </c>
      <c r="K296" s="25">
        <f>K297</f>
        <v>180707.4</v>
      </c>
      <c r="L296" s="25">
        <f>L297</f>
        <v>171681.4</v>
      </c>
    </row>
    <row r="297" spans="1:12" s="15" customFormat="1" ht="24.75" customHeight="1">
      <c r="A297" s="8"/>
      <c r="B297" s="59" t="s">
        <v>171</v>
      </c>
      <c r="C297" s="23" t="s">
        <v>449</v>
      </c>
      <c r="D297" s="26" t="s">
        <v>139</v>
      </c>
      <c r="E297" s="26" t="s">
        <v>134</v>
      </c>
      <c r="F297" s="23" t="s">
        <v>170</v>
      </c>
      <c r="G297" s="25">
        <v>211658.1</v>
      </c>
      <c r="H297" s="25">
        <v>201077.5</v>
      </c>
      <c r="I297" s="15">
        <v>76570.8</v>
      </c>
      <c r="K297" s="25">
        <v>180707.4</v>
      </c>
      <c r="L297" s="25">
        <v>171681.4</v>
      </c>
    </row>
    <row r="298" spans="1:12" s="15" customFormat="1" ht="30.75">
      <c r="A298" s="19">
        <v>8</v>
      </c>
      <c r="B298" s="37" t="s">
        <v>342</v>
      </c>
      <c r="C298" s="43" t="s">
        <v>77</v>
      </c>
      <c r="D298" s="9"/>
      <c r="E298" s="9"/>
      <c r="F298" s="9"/>
      <c r="G298" s="45">
        <f>G299+G305+G321+G318+G315</f>
        <v>52218.899999999994</v>
      </c>
      <c r="H298" s="45">
        <f>H299+H305+H321+H318+H315</f>
        <v>2986</v>
      </c>
      <c r="K298" s="45">
        <f>K299+K305+K321+K318+K315</f>
        <v>52218.899999999994</v>
      </c>
      <c r="L298" s="45">
        <f>L299+L305+L321+L318+L315</f>
        <v>2986</v>
      </c>
    </row>
    <row r="299" spans="1:12" s="15" customFormat="1" ht="30.75">
      <c r="A299" s="22"/>
      <c r="B299" s="62" t="s">
        <v>314</v>
      </c>
      <c r="C299" s="48" t="s">
        <v>276</v>
      </c>
      <c r="D299" s="44" t="s">
        <v>130</v>
      </c>
      <c r="E299" s="44" t="s">
        <v>401</v>
      </c>
      <c r="F299" s="57"/>
      <c r="G299" s="53">
        <f aca="true" t="shared" si="8" ref="G299:L299">G300+G302</f>
        <v>15906</v>
      </c>
      <c r="H299" s="53">
        <f t="shared" si="8"/>
        <v>2986</v>
      </c>
      <c r="I299" s="53">
        <f t="shared" si="8"/>
        <v>2986</v>
      </c>
      <c r="J299" s="53">
        <f t="shared" si="8"/>
        <v>2986</v>
      </c>
      <c r="K299" s="53">
        <f t="shared" si="8"/>
        <v>15906</v>
      </c>
      <c r="L299" s="53">
        <f t="shared" si="8"/>
        <v>2986</v>
      </c>
    </row>
    <row r="300" spans="1:12" s="15" customFormat="1" ht="15">
      <c r="A300" s="22"/>
      <c r="B300" s="59" t="s">
        <v>163</v>
      </c>
      <c r="C300" s="23" t="s">
        <v>277</v>
      </c>
      <c r="D300" s="26" t="s">
        <v>130</v>
      </c>
      <c r="E300" s="26" t="s">
        <v>401</v>
      </c>
      <c r="F300" s="23" t="s">
        <v>162</v>
      </c>
      <c r="G300" s="25">
        <f>G301</f>
        <v>12920</v>
      </c>
      <c r="H300" s="51"/>
      <c r="K300" s="25">
        <f>K301</f>
        <v>12920</v>
      </c>
      <c r="L300" s="51"/>
    </row>
    <row r="301" spans="1:12" s="15" customFormat="1" ht="30.75">
      <c r="A301" s="22"/>
      <c r="B301" s="59" t="s">
        <v>169</v>
      </c>
      <c r="C301" s="23" t="s">
        <v>277</v>
      </c>
      <c r="D301" s="26" t="s">
        <v>130</v>
      </c>
      <c r="E301" s="26" t="s">
        <v>401</v>
      </c>
      <c r="F301" s="23" t="s">
        <v>168</v>
      </c>
      <c r="G301" s="25">
        <f>12920</f>
        <v>12920</v>
      </c>
      <c r="H301" s="51"/>
      <c r="K301" s="25">
        <f>12920</f>
        <v>12920</v>
      </c>
      <c r="L301" s="51"/>
    </row>
    <row r="302" spans="1:12" s="15" customFormat="1" ht="78">
      <c r="A302" s="22"/>
      <c r="B302" s="59" t="s">
        <v>487</v>
      </c>
      <c r="C302" s="23" t="s">
        <v>488</v>
      </c>
      <c r="D302" s="26" t="s">
        <v>132</v>
      </c>
      <c r="E302" s="26" t="s">
        <v>140</v>
      </c>
      <c r="F302" s="23"/>
      <c r="G302" s="25">
        <f aca="true" t="shared" si="9" ref="G302:L303">G303</f>
        <v>2986</v>
      </c>
      <c r="H302" s="25">
        <f t="shared" si="9"/>
        <v>2986</v>
      </c>
      <c r="I302" s="15">
        <f t="shared" si="9"/>
        <v>2986</v>
      </c>
      <c r="J302" s="15">
        <f t="shared" si="9"/>
        <v>2986</v>
      </c>
      <c r="K302" s="25">
        <f t="shared" si="9"/>
        <v>2986</v>
      </c>
      <c r="L302" s="25">
        <f t="shared" si="9"/>
        <v>2986</v>
      </c>
    </row>
    <row r="303" spans="1:12" s="15" customFormat="1" ht="15">
      <c r="A303" s="22"/>
      <c r="B303" s="59" t="s">
        <v>163</v>
      </c>
      <c r="C303" s="23" t="s">
        <v>488</v>
      </c>
      <c r="D303" s="26" t="s">
        <v>132</v>
      </c>
      <c r="E303" s="26" t="s">
        <v>140</v>
      </c>
      <c r="F303" s="23" t="s">
        <v>162</v>
      </c>
      <c r="G303" s="25">
        <f t="shared" si="9"/>
        <v>2986</v>
      </c>
      <c r="H303" s="25">
        <f t="shared" si="9"/>
        <v>2986</v>
      </c>
      <c r="I303" s="15">
        <f t="shared" si="9"/>
        <v>2986</v>
      </c>
      <c r="J303" s="15">
        <f t="shared" si="9"/>
        <v>2986</v>
      </c>
      <c r="K303" s="25">
        <f t="shared" si="9"/>
        <v>2986</v>
      </c>
      <c r="L303" s="25">
        <f t="shared" si="9"/>
        <v>2986</v>
      </c>
    </row>
    <row r="304" spans="1:12" s="15" customFormat="1" ht="30.75">
      <c r="A304" s="22"/>
      <c r="B304" s="59" t="s">
        <v>169</v>
      </c>
      <c r="C304" s="23" t="s">
        <v>488</v>
      </c>
      <c r="D304" s="26" t="s">
        <v>132</v>
      </c>
      <c r="E304" s="26" t="s">
        <v>140</v>
      </c>
      <c r="F304" s="23" t="s">
        <v>168</v>
      </c>
      <c r="G304" s="25">
        <v>2986</v>
      </c>
      <c r="H304" s="25">
        <v>2986</v>
      </c>
      <c r="I304" s="15">
        <v>2986</v>
      </c>
      <c r="J304" s="15">
        <v>2986</v>
      </c>
      <c r="K304" s="25">
        <v>2986</v>
      </c>
      <c r="L304" s="25">
        <v>2986</v>
      </c>
    </row>
    <row r="305" spans="1:12" s="15" customFormat="1" ht="30.75">
      <c r="A305" s="22"/>
      <c r="B305" s="62" t="s">
        <v>211</v>
      </c>
      <c r="C305" s="48" t="s">
        <v>278</v>
      </c>
      <c r="D305" s="44" t="s">
        <v>130</v>
      </c>
      <c r="E305" s="44" t="s">
        <v>128</v>
      </c>
      <c r="F305" s="57"/>
      <c r="G305" s="53">
        <f>G306+G308</f>
        <v>32882.899999999994</v>
      </c>
      <c r="H305" s="51"/>
      <c r="K305" s="53">
        <f>K306+K308</f>
        <v>32882.899999999994</v>
      </c>
      <c r="L305" s="51"/>
    </row>
    <row r="306" spans="1:12" s="15" customFormat="1" ht="15">
      <c r="A306" s="22"/>
      <c r="B306" s="59" t="s">
        <v>163</v>
      </c>
      <c r="C306" s="23" t="s">
        <v>279</v>
      </c>
      <c r="D306" s="26" t="s">
        <v>130</v>
      </c>
      <c r="E306" s="26" t="s">
        <v>128</v>
      </c>
      <c r="F306" s="23" t="s">
        <v>162</v>
      </c>
      <c r="G306" s="25">
        <f>G307</f>
        <v>2410</v>
      </c>
      <c r="H306" s="51"/>
      <c r="K306" s="25">
        <f>K307</f>
        <v>2410</v>
      </c>
      <c r="L306" s="51"/>
    </row>
    <row r="307" spans="1:12" s="15" customFormat="1" ht="30.75">
      <c r="A307" s="22"/>
      <c r="B307" s="59" t="s">
        <v>169</v>
      </c>
      <c r="C307" s="23" t="s">
        <v>279</v>
      </c>
      <c r="D307" s="26" t="s">
        <v>130</v>
      </c>
      <c r="E307" s="26" t="s">
        <v>128</v>
      </c>
      <c r="F307" s="23" t="s">
        <v>168</v>
      </c>
      <c r="G307" s="25">
        <f>2410</f>
        <v>2410</v>
      </c>
      <c r="H307" s="51"/>
      <c r="K307" s="25">
        <f>2410</f>
        <v>2410</v>
      </c>
      <c r="L307" s="51"/>
    </row>
    <row r="308" spans="1:12" s="15" customFormat="1" ht="15">
      <c r="A308" s="22"/>
      <c r="B308" s="59" t="s">
        <v>315</v>
      </c>
      <c r="C308" s="23" t="s">
        <v>316</v>
      </c>
      <c r="D308" s="44" t="s">
        <v>130</v>
      </c>
      <c r="E308" s="44" t="s">
        <v>128</v>
      </c>
      <c r="F308" s="48"/>
      <c r="G308" s="25">
        <f>G309+G311+G313</f>
        <v>30472.899999999998</v>
      </c>
      <c r="H308" s="51"/>
      <c r="K308" s="25">
        <f>K309+K311+K313</f>
        <v>30472.899999999998</v>
      </c>
      <c r="L308" s="51"/>
    </row>
    <row r="309" spans="1:12" s="15" customFormat="1" ht="62.25">
      <c r="A309" s="22"/>
      <c r="B309" s="18" t="s">
        <v>174</v>
      </c>
      <c r="C309" s="23" t="s">
        <v>316</v>
      </c>
      <c r="D309" s="26" t="s">
        <v>130</v>
      </c>
      <c r="E309" s="26" t="s">
        <v>128</v>
      </c>
      <c r="F309" s="28" t="s">
        <v>172</v>
      </c>
      <c r="G309" s="25">
        <f>G310</f>
        <v>26084.1</v>
      </c>
      <c r="H309" s="51"/>
      <c r="K309" s="25">
        <f>K310</f>
        <v>26084.1</v>
      </c>
      <c r="L309" s="51"/>
    </row>
    <row r="310" spans="1:12" s="15" customFormat="1" ht="15">
      <c r="A310" s="22"/>
      <c r="B310" s="18" t="s">
        <v>192</v>
      </c>
      <c r="C310" s="23" t="s">
        <v>316</v>
      </c>
      <c r="D310" s="26" t="s">
        <v>130</v>
      </c>
      <c r="E310" s="26" t="s">
        <v>128</v>
      </c>
      <c r="F310" s="28" t="s">
        <v>193</v>
      </c>
      <c r="G310" s="25">
        <f>26084.1</f>
        <v>26084.1</v>
      </c>
      <c r="H310" s="51"/>
      <c r="K310" s="25">
        <f>26084.1</f>
        <v>26084.1</v>
      </c>
      <c r="L310" s="51"/>
    </row>
    <row r="311" spans="1:12" s="15" customFormat="1" ht="15">
      <c r="A311" s="22"/>
      <c r="B311" s="59" t="s">
        <v>163</v>
      </c>
      <c r="C311" s="23" t="s">
        <v>316</v>
      </c>
      <c r="D311" s="26" t="s">
        <v>130</v>
      </c>
      <c r="E311" s="26" t="s">
        <v>128</v>
      </c>
      <c r="F311" s="23" t="s">
        <v>162</v>
      </c>
      <c r="G311" s="25">
        <f>G312</f>
        <v>4170.8</v>
      </c>
      <c r="H311" s="51"/>
      <c r="K311" s="25">
        <f>K312</f>
        <v>4170.8</v>
      </c>
      <c r="L311" s="51"/>
    </row>
    <row r="312" spans="1:12" s="15" customFormat="1" ht="30.75">
      <c r="A312" s="22"/>
      <c r="B312" s="59" t="s">
        <v>169</v>
      </c>
      <c r="C312" s="23" t="s">
        <v>316</v>
      </c>
      <c r="D312" s="26" t="s">
        <v>130</v>
      </c>
      <c r="E312" s="26" t="s">
        <v>128</v>
      </c>
      <c r="F312" s="23" t="s">
        <v>168</v>
      </c>
      <c r="G312" s="25">
        <v>4170.8</v>
      </c>
      <c r="H312" s="51"/>
      <c r="K312" s="25">
        <v>4170.8</v>
      </c>
      <c r="L312" s="51"/>
    </row>
    <row r="313" spans="1:12" s="15" customFormat="1" ht="15">
      <c r="A313" s="22"/>
      <c r="B313" s="59" t="s">
        <v>187</v>
      </c>
      <c r="C313" s="23" t="s">
        <v>316</v>
      </c>
      <c r="D313" s="26" t="s">
        <v>130</v>
      </c>
      <c r="E313" s="26" t="s">
        <v>128</v>
      </c>
      <c r="F313" s="23" t="s">
        <v>188</v>
      </c>
      <c r="G313" s="25">
        <f>G314</f>
        <v>218</v>
      </c>
      <c r="H313" s="51"/>
      <c r="K313" s="25">
        <f>K314</f>
        <v>218</v>
      </c>
      <c r="L313" s="51"/>
    </row>
    <row r="314" spans="1:12" s="15" customFormat="1" ht="15">
      <c r="A314" s="22"/>
      <c r="B314" s="59" t="s">
        <v>189</v>
      </c>
      <c r="C314" s="23" t="s">
        <v>316</v>
      </c>
      <c r="D314" s="26" t="s">
        <v>130</v>
      </c>
      <c r="E314" s="26" t="s">
        <v>128</v>
      </c>
      <c r="F314" s="23" t="s">
        <v>190</v>
      </c>
      <c r="G314" s="25">
        <f>218</f>
        <v>218</v>
      </c>
      <c r="H314" s="51"/>
      <c r="K314" s="25">
        <f>218</f>
        <v>218</v>
      </c>
      <c r="L314" s="51"/>
    </row>
    <row r="315" spans="1:12" s="15" customFormat="1" ht="30.75">
      <c r="A315" s="22"/>
      <c r="B315" s="62" t="s">
        <v>212</v>
      </c>
      <c r="C315" s="48" t="s">
        <v>280</v>
      </c>
      <c r="D315" s="26" t="s">
        <v>130</v>
      </c>
      <c r="E315" s="26" t="s">
        <v>128</v>
      </c>
      <c r="F315" s="23"/>
      <c r="G315" s="25">
        <f>G316</f>
        <v>1450</v>
      </c>
      <c r="H315" s="51"/>
      <c r="K315" s="25">
        <f>K316</f>
        <v>1450</v>
      </c>
      <c r="L315" s="51"/>
    </row>
    <row r="316" spans="1:12" s="15" customFormat="1" ht="15">
      <c r="A316" s="22"/>
      <c r="B316" s="59" t="s">
        <v>163</v>
      </c>
      <c r="C316" s="23" t="s">
        <v>281</v>
      </c>
      <c r="D316" s="26" t="s">
        <v>130</v>
      </c>
      <c r="E316" s="26" t="s">
        <v>128</v>
      </c>
      <c r="F316" s="23" t="s">
        <v>162</v>
      </c>
      <c r="G316" s="25">
        <f>G317</f>
        <v>1450</v>
      </c>
      <c r="H316" s="51"/>
      <c r="K316" s="25">
        <f>K317</f>
        <v>1450</v>
      </c>
      <c r="L316" s="51"/>
    </row>
    <row r="317" spans="1:12" s="15" customFormat="1" ht="30.75">
      <c r="A317" s="22"/>
      <c r="B317" s="59" t="s">
        <v>169</v>
      </c>
      <c r="C317" s="23" t="s">
        <v>281</v>
      </c>
      <c r="D317" s="26" t="s">
        <v>130</v>
      </c>
      <c r="E317" s="26" t="s">
        <v>128</v>
      </c>
      <c r="F317" s="23" t="s">
        <v>168</v>
      </c>
      <c r="G317" s="25">
        <f>1450</f>
        <v>1450</v>
      </c>
      <c r="H317" s="51"/>
      <c r="K317" s="25">
        <f>1450</f>
        <v>1450</v>
      </c>
      <c r="L317" s="51"/>
    </row>
    <row r="318" spans="1:12" s="15" customFormat="1" ht="15">
      <c r="A318" s="22"/>
      <c r="B318" s="62" t="s">
        <v>213</v>
      </c>
      <c r="C318" s="48" t="s">
        <v>282</v>
      </c>
      <c r="D318" s="26" t="s">
        <v>130</v>
      </c>
      <c r="E318" s="26" t="s">
        <v>401</v>
      </c>
      <c r="F318" s="48"/>
      <c r="G318" s="53">
        <f>G319</f>
        <v>800</v>
      </c>
      <c r="H318" s="51"/>
      <c r="K318" s="53">
        <f>K319</f>
        <v>800</v>
      </c>
      <c r="L318" s="51"/>
    </row>
    <row r="319" spans="1:12" s="15" customFormat="1" ht="15">
      <c r="A319" s="22"/>
      <c r="B319" s="59" t="s">
        <v>163</v>
      </c>
      <c r="C319" s="23" t="s">
        <v>283</v>
      </c>
      <c r="D319" s="26" t="s">
        <v>130</v>
      </c>
      <c r="E319" s="26" t="s">
        <v>401</v>
      </c>
      <c r="F319" s="23" t="s">
        <v>162</v>
      </c>
      <c r="G319" s="25">
        <f>G320</f>
        <v>800</v>
      </c>
      <c r="H319" s="51"/>
      <c r="K319" s="25">
        <f>K320</f>
        <v>800</v>
      </c>
      <c r="L319" s="51"/>
    </row>
    <row r="320" spans="1:12" s="15" customFormat="1" ht="30.75">
      <c r="A320" s="22"/>
      <c r="B320" s="59" t="s">
        <v>169</v>
      </c>
      <c r="C320" s="23" t="s">
        <v>283</v>
      </c>
      <c r="D320" s="26" t="s">
        <v>130</v>
      </c>
      <c r="E320" s="26" t="s">
        <v>401</v>
      </c>
      <c r="F320" s="23" t="s">
        <v>168</v>
      </c>
      <c r="G320" s="25">
        <f>800</f>
        <v>800</v>
      </c>
      <c r="H320" s="51"/>
      <c r="K320" s="25">
        <f>800</f>
        <v>800</v>
      </c>
      <c r="L320" s="51"/>
    </row>
    <row r="321" spans="1:12" s="15" customFormat="1" ht="30.75">
      <c r="A321" s="22"/>
      <c r="B321" s="62" t="s">
        <v>214</v>
      </c>
      <c r="C321" s="48" t="s">
        <v>317</v>
      </c>
      <c r="D321" s="44" t="s">
        <v>130</v>
      </c>
      <c r="E321" s="44" t="s">
        <v>128</v>
      </c>
      <c r="F321" s="48"/>
      <c r="G321" s="53">
        <f>G322</f>
        <v>1180</v>
      </c>
      <c r="H321" s="51"/>
      <c r="K321" s="53">
        <f>K322</f>
        <v>1180</v>
      </c>
      <c r="L321" s="51"/>
    </row>
    <row r="322" spans="1:12" s="15" customFormat="1" ht="15">
      <c r="A322" s="22"/>
      <c r="B322" s="59" t="s">
        <v>163</v>
      </c>
      <c r="C322" s="23" t="s">
        <v>318</v>
      </c>
      <c r="D322" s="26" t="s">
        <v>130</v>
      </c>
      <c r="E322" s="26" t="s">
        <v>128</v>
      </c>
      <c r="F322" s="23" t="s">
        <v>162</v>
      </c>
      <c r="G322" s="25">
        <f>G323</f>
        <v>1180</v>
      </c>
      <c r="H322" s="51"/>
      <c r="K322" s="25">
        <f>K323</f>
        <v>1180</v>
      </c>
      <c r="L322" s="51"/>
    </row>
    <row r="323" spans="1:12" s="15" customFormat="1" ht="30.75">
      <c r="A323" s="22"/>
      <c r="B323" s="59" t="s">
        <v>169</v>
      </c>
      <c r="C323" s="23" t="s">
        <v>318</v>
      </c>
      <c r="D323" s="26" t="s">
        <v>130</v>
      </c>
      <c r="E323" s="26" t="s">
        <v>128</v>
      </c>
      <c r="F323" s="23" t="s">
        <v>168</v>
      </c>
      <c r="G323" s="25">
        <f>1180</f>
        <v>1180</v>
      </c>
      <c r="H323" s="51"/>
      <c r="K323" s="25">
        <f>1180</f>
        <v>1180</v>
      </c>
      <c r="L323" s="51"/>
    </row>
    <row r="324" spans="1:12" ht="30.75">
      <c r="A324" s="19">
        <v>9</v>
      </c>
      <c r="B324" s="37" t="s">
        <v>238</v>
      </c>
      <c r="C324" s="46" t="s">
        <v>284</v>
      </c>
      <c r="D324" s="24"/>
      <c r="E324" s="24"/>
      <c r="F324" s="23"/>
      <c r="G324" s="45">
        <f>G333</f>
        <v>48839.7</v>
      </c>
      <c r="H324" s="45">
        <f>H333</f>
        <v>48741</v>
      </c>
      <c r="I324" s="45">
        <f>I333</f>
        <v>0</v>
      </c>
      <c r="J324" s="45">
        <f>J333</f>
        <v>0</v>
      </c>
      <c r="K324" s="45">
        <f>K333+K325</f>
        <v>54126</v>
      </c>
      <c r="L324" s="45">
        <f>L333+L325</f>
        <v>44404.2</v>
      </c>
    </row>
    <row r="325" spans="1:12" ht="20.25" customHeight="1">
      <c r="A325" s="19"/>
      <c r="B325" s="18" t="s">
        <v>369</v>
      </c>
      <c r="C325" s="23" t="s">
        <v>284</v>
      </c>
      <c r="D325" s="24" t="s">
        <v>134</v>
      </c>
      <c r="E325" s="24" t="s">
        <v>129</v>
      </c>
      <c r="F325" s="23"/>
      <c r="G325" s="25">
        <v>0</v>
      </c>
      <c r="H325" s="51">
        <v>0</v>
      </c>
      <c r="I325" s="15"/>
      <c r="J325" s="15"/>
      <c r="K325" s="25">
        <f>K326</f>
        <v>42392.299999999996</v>
      </c>
      <c r="L325" s="25">
        <f>L326</f>
        <v>32769.2</v>
      </c>
    </row>
    <row r="326" spans="1:12" ht="46.5">
      <c r="A326" s="19"/>
      <c r="B326" s="18" t="s">
        <v>477</v>
      </c>
      <c r="C326" s="29" t="s">
        <v>478</v>
      </c>
      <c r="D326" s="29" t="s">
        <v>134</v>
      </c>
      <c r="E326" s="29" t="s">
        <v>129</v>
      </c>
      <c r="F326" s="28"/>
      <c r="G326" s="25">
        <f>G327+G330</f>
        <v>0</v>
      </c>
      <c r="H326" s="51">
        <f>H327+H330</f>
        <v>0</v>
      </c>
      <c r="I326" s="15"/>
      <c r="J326" s="15"/>
      <c r="K326" s="25">
        <f>K327+K330</f>
        <v>42392.299999999996</v>
      </c>
      <c r="L326" s="25">
        <f>L327+L330</f>
        <v>32769.2</v>
      </c>
    </row>
    <row r="327" spans="1:12" ht="30.75">
      <c r="A327" s="19"/>
      <c r="B327" s="18" t="s">
        <v>479</v>
      </c>
      <c r="C327" s="29" t="s">
        <v>480</v>
      </c>
      <c r="D327" s="29" t="s">
        <v>134</v>
      </c>
      <c r="E327" s="29" t="s">
        <v>129</v>
      </c>
      <c r="F327" s="28"/>
      <c r="G327" s="25">
        <f>G328</f>
        <v>0</v>
      </c>
      <c r="H327" s="51">
        <f>H328</f>
        <v>0</v>
      </c>
      <c r="I327" s="15"/>
      <c r="J327" s="15"/>
      <c r="K327" s="25">
        <f>K328</f>
        <v>32769.2</v>
      </c>
      <c r="L327" s="25">
        <f>L328</f>
        <v>32769.2</v>
      </c>
    </row>
    <row r="328" spans="1:12" ht="30.75">
      <c r="A328" s="19"/>
      <c r="B328" s="18" t="s">
        <v>34</v>
      </c>
      <c r="C328" s="29" t="s">
        <v>480</v>
      </c>
      <c r="D328" s="29" t="s">
        <v>134</v>
      </c>
      <c r="E328" s="29" t="s">
        <v>129</v>
      </c>
      <c r="F328" s="29" t="s">
        <v>222</v>
      </c>
      <c r="G328" s="25">
        <f>G329</f>
        <v>0</v>
      </c>
      <c r="H328" s="51">
        <f>H329</f>
        <v>0</v>
      </c>
      <c r="I328" s="15"/>
      <c r="J328" s="15"/>
      <c r="K328" s="25">
        <f>K329</f>
        <v>32769.2</v>
      </c>
      <c r="L328" s="25">
        <f>L329</f>
        <v>32769.2</v>
      </c>
    </row>
    <row r="329" spans="1:12" ht="93">
      <c r="A329" s="19"/>
      <c r="B329" s="18" t="s">
        <v>247</v>
      </c>
      <c r="C329" s="29" t="s">
        <v>480</v>
      </c>
      <c r="D329" s="29" t="s">
        <v>134</v>
      </c>
      <c r="E329" s="29" t="s">
        <v>129</v>
      </c>
      <c r="F329" s="29" t="s">
        <v>248</v>
      </c>
      <c r="G329" s="25">
        <v>0</v>
      </c>
      <c r="H329" s="51">
        <v>0</v>
      </c>
      <c r="I329" s="15"/>
      <c r="J329" s="15"/>
      <c r="K329" s="25">
        <v>32769.2</v>
      </c>
      <c r="L329" s="25">
        <v>32769.2</v>
      </c>
    </row>
    <row r="330" spans="1:12" ht="36.75" customHeight="1">
      <c r="A330" s="19"/>
      <c r="B330" s="18" t="s">
        <v>481</v>
      </c>
      <c r="C330" s="29" t="s">
        <v>482</v>
      </c>
      <c r="D330" s="29" t="s">
        <v>134</v>
      </c>
      <c r="E330" s="29" t="s">
        <v>129</v>
      </c>
      <c r="F330" s="28"/>
      <c r="G330" s="25">
        <f>G331</f>
        <v>0</v>
      </c>
      <c r="H330" s="51">
        <f>H331</f>
        <v>0</v>
      </c>
      <c r="I330" s="15"/>
      <c r="J330" s="15"/>
      <c r="K330" s="25">
        <f>K331</f>
        <v>9623.1</v>
      </c>
      <c r="L330" s="25">
        <f>L331</f>
        <v>0</v>
      </c>
    </row>
    <row r="331" spans="1:12" ht="30.75">
      <c r="A331" s="19"/>
      <c r="B331" s="18" t="s">
        <v>34</v>
      </c>
      <c r="C331" s="29" t="s">
        <v>482</v>
      </c>
      <c r="D331" s="29" t="s">
        <v>134</v>
      </c>
      <c r="E331" s="29" t="s">
        <v>129</v>
      </c>
      <c r="F331" s="29" t="s">
        <v>222</v>
      </c>
      <c r="G331" s="25">
        <f>G332</f>
        <v>0</v>
      </c>
      <c r="H331" s="51">
        <f>H332</f>
        <v>0</v>
      </c>
      <c r="I331" s="15"/>
      <c r="J331" s="15"/>
      <c r="K331" s="25">
        <f>K332</f>
        <v>9623.1</v>
      </c>
      <c r="L331" s="25">
        <f>L332</f>
        <v>0</v>
      </c>
    </row>
    <row r="332" spans="1:12" ht="93">
      <c r="A332" s="19"/>
      <c r="B332" s="18" t="s">
        <v>247</v>
      </c>
      <c r="C332" s="29" t="s">
        <v>482</v>
      </c>
      <c r="D332" s="29" t="s">
        <v>134</v>
      </c>
      <c r="E332" s="29" t="s">
        <v>129</v>
      </c>
      <c r="F332" s="29" t="s">
        <v>248</v>
      </c>
      <c r="G332" s="25">
        <v>0</v>
      </c>
      <c r="H332" s="51">
        <v>0</v>
      </c>
      <c r="I332" s="15"/>
      <c r="J332" s="15"/>
      <c r="K332" s="25">
        <v>9623.1</v>
      </c>
      <c r="L332" s="25">
        <v>0</v>
      </c>
    </row>
    <row r="333" spans="1:12" ht="15">
      <c r="A333" s="22"/>
      <c r="B333" s="18" t="s">
        <v>151</v>
      </c>
      <c r="C333" s="23" t="s">
        <v>284</v>
      </c>
      <c r="D333" s="29" t="s">
        <v>137</v>
      </c>
      <c r="E333" s="29" t="s">
        <v>142</v>
      </c>
      <c r="F333" s="28"/>
      <c r="G333" s="25">
        <f>G334</f>
        <v>48839.7</v>
      </c>
      <c r="H333" s="25">
        <f>H334</f>
        <v>48741</v>
      </c>
      <c r="K333" s="25">
        <f>K334</f>
        <v>11733.7</v>
      </c>
      <c r="L333" s="25">
        <f>L334</f>
        <v>11635</v>
      </c>
    </row>
    <row r="334" spans="1:12" ht="15">
      <c r="A334" s="22"/>
      <c r="B334" s="18" t="s">
        <v>152</v>
      </c>
      <c r="C334" s="23" t="s">
        <v>284</v>
      </c>
      <c r="D334" s="29" t="s">
        <v>137</v>
      </c>
      <c r="E334" s="29" t="s">
        <v>142</v>
      </c>
      <c r="F334" s="28"/>
      <c r="G334" s="25">
        <f aca="true" t="shared" si="10" ref="G334:L334">G335+G343+G347+G339</f>
        <v>48839.7</v>
      </c>
      <c r="H334" s="25">
        <f t="shared" si="10"/>
        <v>48741</v>
      </c>
      <c r="I334" s="25">
        <f t="shared" si="10"/>
        <v>0</v>
      </c>
      <c r="J334" s="25">
        <f t="shared" si="10"/>
        <v>0</v>
      </c>
      <c r="K334" s="25">
        <f t="shared" si="10"/>
        <v>11733.7</v>
      </c>
      <c r="L334" s="25">
        <f t="shared" si="10"/>
        <v>11635</v>
      </c>
    </row>
    <row r="335" spans="1:12" ht="54.75" customHeight="1">
      <c r="A335" s="22"/>
      <c r="B335" s="60" t="s">
        <v>437</v>
      </c>
      <c r="C335" s="28" t="s">
        <v>20</v>
      </c>
      <c r="D335" s="44" t="s">
        <v>137</v>
      </c>
      <c r="E335" s="54" t="s">
        <v>132</v>
      </c>
      <c r="F335" s="48"/>
      <c r="G335" s="53">
        <f>G336</f>
        <v>46537</v>
      </c>
      <c r="H335" s="56">
        <f aca="true" t="shared" si="11" ref="G335:H337">H336</f>
        <v>46537</v>
      </c>
      <c r="K335" s="53">
        <f>K336</f>
        <v>11635</v>
      </c>
      <c r="L335" s="56">
        <f aca="true" t="shared" si="12" ref="K335:L337">L336</f>
        <v>11635</v>
      </c>
    </row>
    <row r="336" spans="1:12" ht="62.25">
      <c r="A336" s="22"/>
      <c r="B336" s="18" t="s">
        <v>398</v>
      </c>
      <c r="C336" s="28" t="s">
        <v>358</v>
      </c>
      <c r="D336" s="26" t="s">
        <v>137</v>
      </c>
      <c r="E336" s="29" t="s">
        <v>132</v>
      </c>
      <c r="F336" s="23"/>
      <c r="G336" s="25">
        <f t="shared" si="11"/>
        <v>46537</v>
      </c>
      <c r="H336" s="25">
        <f t="shared" si="11"/>
        <v>46537</v>
      </c>
      <c r="K336" s="25">
        <f t="shared" si="12"/>
        <v>11635</v>
      </c>
      <c r="L336" s="25">
        <f t="shared" si="12"/>
        <v>11635</v>
      </c>
    </row>
    <row r="337" spans="1:12" ht="30.75">
      <c r="A337" s="22"/>
      <c r="B337" s="18" t="s">
        <v>34</v>
      </c>
      <c r="C337" s="28" t="s">
        <v>358</v>
      </c>
      <c r="D337" s="26" t="s">
        <v>137</v>
      </c>
      <c r="E337" s="29" t="s">
        <v>132</v>
      </c>
      <c r="F337" s="23" t="s">
        <v>222</v>
      </c>
      <c r="G337" s="25">
        <f t="shared" si="11"/>
        <v>46537</v>
      </c>
      <c r="H337" s="25">
        <f t="shared" si="11"/>
        <v>46537</v>
      </c>
      <c r="K337" s="25">
        <f t="shared" si="12"/>
        <v>11635</v>
      </c>
      <c r="L337" s="25">
        <f t="shared" si="12"/>
        <v>11635</v>
      </c>
    </row>
    <row r="338" spans="1:12" ht="15">
      <c r="A338" s="22"/>
      <c r="B338" s="18" t="s">
        <v>206</v>
      </c>
      <c r="C338" s="28" t="s">
        <v>358</v>
      </c>
      <c r="D338" s="26" t="s">
        <v>137</v>
      </c>
      <c r="E338" s="29" t="s">
        <v>132</v>
      </c>
      <c r="F338" s="23" t="s">
        <v>207</v>
      </c>
      <c r="G338" s="25">
        <v>46537</v>
      </c>
      <c r="H338" s="25">
        <f>G338</f>
        <v>46537</v>
      </c>
      <c r="K338" s="25">
        <v>11635</v>
      </c>
      <c r="L338" s="25">
        <f>K338</f>
        <v>11635</v>
      </c>
    </row>
    <row r="339" spans="1:12" ht="15">
      <c r="A339" s="22"/>
      <c r="B339" s="60" t="s">
        <v>25</v>
      </c>
      <c r="C339" s="28" t="s">
        <v>253</v>
      </c>
      <c r="D339" s="29" t="s">
        <v>137</v>
      </c>
      <c r="E339" s="29" t="s">
        <v>130</v>
      </c>
      <c r="F339" s="23"/>
      <c r="G339" s="25">
        <f>G340</f>
        <v>2.7</v>
      </c>
      <c r="H339" s="25">
        <f>H340</f>
        <v>0</v>
      </c>
      <c r="K339" s="25">
        <f>K340</f>
        <v>2.7</v>
      </c>
      <c r="L339" s="25">
        <f>L340</f>
        <v>0</v>
      </c>
    </row>
    <row r="340" spans="1:12" ht="30.75">
      <c r="A340" s="22"/>
      <c r="B340" s="18" t="s">
        <v>402</v>
      </c>
      <c r="C340" s="28" t="s">
        <v>26</v>
      </c>
      <c r="D340" s="29" t="s">
        <v>137</v>
      </c>
      <c r="E340" s="29" t="s">
        <v>130</v>
      </c>
      <c r="F340" s="23"/>
      <c r="G340" s="25">
        <f>G341</f>
        <v>2.7</v>
      </c>
      <c r="H340" s="25"/>
      <c r="K340" s="25">
        <f>K341</f>
        <v>2.7</v>
      </c>
      <c r="L340" s="25"/>
    </row>
    <row r="341" spans="1:12" ht="15">
      <c r="A341" s="22"/>
      <c r="B341" s="18" t="s">
        <v>166</v>
      </c>
      <c r="C341" s="28" t="s">
        <v>26</v>
      </c>
      <c r="D341" s="29" t="s">
        <v>137</v>
      </c>
      <c r="E341" s="29" t="s">
        <v>130</v>
      </c>
      <c r="F341" s="23" t="s">
        <v>164</v>
      </c>
      <c r="G341" s="25">
        <f>G342</f>
        <v>2.7</v>
      </c>
      <c r="H341" s="25"/>
      <c r="K341" s="25">
        <f>K342</f>
        <v>2.7</v>
      </c>
      <c r="L341" s="25"/>
    </row>
    <row r="342" spans="1:12" ht="30.75">
      <c r="A342" s="22"/>
      <c r="B342" s="18" t="s">
        <v>167</v>
      </c>
      <c r="C342" s="28" t="s">
        <v>26</v>
      </c>
      <c r="D342" s="29" t="s">
        <v>137</v>
      </c>
      <c r="E342" s="29" t="s">
        <v>130</v>
      </c>
      <c r="F342" s="23" t="s">
        <v>165</v>
      </c>
      <c r="G342" s="25">
        <f>2.7</f>
        <v>2.7</v>
      </c>
      <c r="H342" s="25"/>
      <c r="K342" s="25">
        <f>2.7</f>
        <v>2.7</v>
      </c>
      <c r="L342" s="25"/>
    </row>
    <row r="343" spans="1:12" ht="30.75">
      <c r="A343" s="22"/>
      <c r="B343" s="60" t="s">
        <v>21</v>
      </c>
      <c r="C343" s="28" t="s">
        <v>54</v>
      </c>
      <c r="D343" s="26" t="s">
        <v>137</v>
      </c>
      <c r="E343" s="54" t="s">
        <v>130</v>
      </c>
      <c r="F343" s="48"/>
      <c r="G343" s="53">
        <f>G344</f>
        <v>96</v>
      </c>
      <c r="H343" s="53">
        <f>H344</f>
        <v>0</v>
      </c>
      <c r="K343" s="53">
        <f>K344</f>
        <v>96</v>
      </c>
      <c r="L343" s="53">
        <f>L344</f>
        <v>0</v>
      </c>
    </row>
    <row r="344" spans="1:12" ht="62.25">
      <c r="A344" s="22"/>
      <c r="B344" s="18" t="s">
        <v>319</v>
      </c>
      <c r="C344" s="28" t="s">
        <v>22</v>
      </c>
      <c r="D344" s="26" t="s">
        <v>137</v>
      </c>
      <c r="E344" s="29" t="s">
        <v>130</v>
      </c>
      <c r="F344" s="48"/>
      <c r="G344" s="53">
        <f>G345</f>
        <v>96</v>
      </c>
      <c r="H344" s="53"/>
      <c r="K344" s="53">
        <f>K345</f>
        <v>96</v>
      </c>
      <c r="L344" s="53"/>
    </row>
    <row r="345" spans="1:12" ht="15">
      <c r="A345" s="22"/>
      <c r="B345" s="18" t="s">
        <v>166</v>
      </c>
      <c r="C345" s="28" t="s">
        <v>22</v>
      </c>
      <c r="D345" s="26" t="s">
        <v>137</v>
      </c>
      <c r="E345" s="29" t="s">
        <v>130</v>
      </c>
      <c r="F345" s="23" t="s">
        <v>164</v>
      </c>
      <c r="G345" s="25">
        <f>G346</f>
        <v>96</v>
      </c>
      <c r="H345" s="52"/>
      <c r="K345" s="25">
        <f>K346</f>
        <v>96</v>
      </c>
      <c r="L345" s="52"/>
    </row>
    <row r="346" spans="1:12" ht="30.75">
      <c r="A346" s="22"/>
      <c r="B346" s="18" t="s">
        <v>167</v>
      </c>
      <c r="C346" s="28" t="s">
        <v>22</v>
      </c>
      <c r="D346" s="26" t="s">
        <v>137</v>
      </c>
      <c r="E346" s="29" t="s">
        <v>130</v>
      </c>
      <c r="F346" s="23" t="s">
        <v>165</v>
      </c>
      <c r="G346" s="25">
        <f>96</f>
        <v>96</v>
      </c>
      <c r="H346" s="52"/>
      <c r="K346" s="25">
        <f>96</f>
        <v>96</v>
      </c>
      <c r="L346" s="52"/>
    </row>
    <row r="347" spans="1:12" ht="34.5" customHeight="1">
      <c r="A347" s="22"/>
      <c r="B347" s="60" t="s">
        <v>24</v>
      </c>
      <c r="C347" s="28" t="s">
        <v>23</v>
      </c>
      <c r="D347" s="26" t="s">
        <v>137</v>
      </c>
      <c r="E347" s="54" t="s">
        <v>130</v>
      </c>
      <c r="F347" s="48"/>
      <c r="G347" s="53">
        <f>G351+G348</f>
        <v>2204</v>
      </c>
      <c r="H347" s="53">
        <f>H351+H348</f>
        <v>2204</v>
      </c>
      <c r="K347" s="53">
        <f>K351+K348</f>
        <v>0</v>
      </c>
      <c r="L347" s="53">
        <f>L351+L348</f>
        <v>0</v>
      </c>
    </row>
    <row r="348" spans="1:12" ht="78">
      <c r="A348" s="22"/>
      <c r="B348" s="18" t="s">
        <v>445</v>
      </c>
      <c r="C348" s="28" t="s">
        <v>406</v>
      </c>
      <c r="D348" s="26" t="s">
        <v>137</v>
      </c>
      <c r="E348" s="29" t="s">
        <v>130</v>
      </c>
      <c r="F348" s="23"/>
      <c r="G348" s="25">
        <f>G349</f>
        <v>1102</v>
      </c>
      <c r="H348" s="25">
        <f>H349</f>
        <v>1102</v>
      </c>
      <c r="K348" s="25">
        <f>K349</f>
        <v>0</v>
      </c>
      <c r="L348" s="52">
        <f>L349</f>
        <v>0</v>
      </c>
    </row>
    <row r="349" spans="1:12" ht="21.75" customHeight="1">
      <c r="A349" s="22"/>
      <c r="B349" s="18" t="s">
        <v>166</v>
      </c>
      <c r="C349" s="28" t="s">
        <v>406</v>
      </c>
      <c r="D349" s="26" t="s">
        <v>137</v>
      </c>
      <c r="E349" s="29" t="s">
        <v>130</v>
      </c>
      <c r="F349" s="23" t="s">
        <v>164</v>
      </c>
      <c r="G349" s="25">
        <f>G350</f>
        <v>1102</v>
      </c>
      <c r="H349" s="25">
        <f>H350</f>
        <v>1102</v>
      </c>
      <c r="K349" s="25">
        <f>K350</f>
        <v>0</v>
      </c>
      <c r="L349" s="52">
        <f>L350</f>
        <v>0</v>
      </c>
    </row>
    <row r="350" spans="1:12" ht="30.75">
      <c r="A350" s="22"/>
      <c r="B350" s="18" t="s">
        <v>167</v>
      </c>
      <c r="C350" s="28" t="s">
        <v>406</v>
      </c>
      <c r="D350" s="26" t="s">
        <v>137</v>
      </c>
      <c r="E350" s="29" t="s">
        <v>130</v>
      </c>
      <c r="F350" s="23" t="s">
        <v>165</v>
      </c>
      <c r="G350" s="25">
        <f>1112-10</f>
        <v>1102</v>
      </c>
      <c r="H350" s="25">
        <f>G350</f>
        <v>1102</v>
      </c>
      <c r="K350" s="25">
        <v>0</v>
      </c>
      <c r="L350" s="76">
        <f>K350</f>
        <v>0</v>
      </c>
    </row>
    <row r="351" spans="1:12" ht="74.25" customHeight="1">
      <c r="A351" s="22"/>
      <c r="B351" s="18" t="s">
        <v>446</v>
      </c>
      <c r="C351" s="28" t="s">
        <v>434</v>
      </c>
      <c r="D351" s="26" t="s">
        <v>137</v>
      </c>
      <c r="E351" s="29" t="s">
        <v>130</v>
      </c>
      <c r="F351" s="23"/>
      <c r="G351" s="25">
        <f>G352</f>
        <v>1102</v>
      </c>
      <c r="H351" s="25">
        <f>H352</f>
        <v>1102</v>
      </c>
      <c r="K351" s="25">
        <f>K352</f>
        <v>0</v>
      </c>
      <c r="L351" s="77">
        <f>L352</f>
        <v>0</v>
      </c>
    </row>
    <row r="352" spans="1:12" ht="15">
      <c r="A352" s="22"/>
      <c r="B352" s="18" t="s">
        <v>166</v>
      </c>
      <c r="C352" s="28" t="s">
        <v>434</v>
      </c>
      <c r="D352" s="26" t="s">
        <v>137</v>
      </c>
      <c r="E352" s="29" t="s">
        <v>130</v>
      </c>
      <c r="F352" s="23" t="s">
        <v>164</v>
      </c>
      <c r="G352" s="25">
        <f>G353</f>
        <v>1102</v>
      </c>
      <c r="H352" s="25">
        <f>H353</f>
        <v>1102</v>
      </c>
      <c r="K352" s="25">
        <f>K353</f>
        <v>0</v>
      </c>
      <c r="L352" s="77">
        <f>L353</f>
        <v>0</v>
      </c>
    </row>
    <row r="353" spans="1:12" ht="30.75">
      <c r="A353" s="22"/>
      <c r="B353" s="18" t="s">
        <v>167</v>
      </c>
      <c r="C353" s="28" t="s">
        <v>434</v>
      </c>
      <c r="D353" s="26" t="s">
        <v>137</v>
      </c>
      <c r="E353" s="29" t="s">
        <v>130</v>
      </c>
      <c r="F353" s="23" t="s">
        <v>165</v>
      </c>
      <c r="G353" s="25">
        <f>1112-10</f>
        <v>1102</v>
      </c>
      <c r="H353" s="25">
        <f>G353</f>
        <v>1102</v>
      </c>
      <c r="K353" s="25">
        <v>0</v>
      </c>
      <c r="L353" s="76">
        <f>K353</f>
        <v>0</v>
      </c>
    </row>
    <row r="354" spans="1:12" s="15" customFormat="1" ht="46.5">
      <c r="A354" s="19">
        <v>10</v>
      </c>
      <c r="B354" s="37" t="s">
        <v>395</v>
      </c>
      <c r="C354" s="20" t="s">
        <v>78</v>
      </c>
      <c r="D354" s="26"/>
      <c r="E354" s="26"/>
      <c r="F354" s="23"/>
      <c r="G354" s="45">
        <f>G355</f>
        <v>461405.3</v>
      </c>
      <c r="H354" s="45">
        <f>H355</f>
        <v>210770.6</v>
      </c>
      <c r="K354" s="45">
        <f>K355</f>
        <v>289773.3</v>
      </c>
      <c r="L354" s="45">
        <f>L355</f>
        <v>244347</v>
      </c>
    </row>
    <row r="355" spans="1:12" s="15" customFormat="1" ht="15">
      <c r="A355" s="19"/>
      <c r="B355" s="22" t="s">
        <v>156</v>
      </c>
      <c r="C355" s="23" t="s">
        <v>78</v>
      </c>
      <c r="D355" s="23" t="s">
        <v>134</v>
      </c>
      <c r="E355" s="23" t="s">
        <v>142</v>
      </c>
      <c r="F355" s="23"/>
      <c r="G355" s="25">
        <f>G356+G360+G387</f>
        <v>461405.3</v>
      </c>
      <c r="H355" s="25">
        <f>H356+H360+H387</f>
        <v>210770.6</v>
      </c>
      <c r="K355" s="25">
        <f>K356+K360+K387</f>
        <v>289773.3</v>
      </c>
      <c r="L355" s="25">
        <f>L356+L360+L387</f>
        <v>244347</v>
      </c>
    </row>
    <row r="356" spans="1:12" s="15" customFormat="1" ht="15">
      <c r="A356" s="19"/>
      <c r="B356" s="22" t="s">
        <v>371</v>
      </c>
      <c r="C356" s="23" t="s">
        <v>52</v>
      </c>
      <c r="D356" s="23" t="s">
        <v>134</v>
      </c>
      <c r="E356" s="23" t="s">
        <v>153</v>
      </c>
      <c r="F356" s="23"/>
      <c r="G356" s="25">
        <f aca="true" t="shared" si="13" ref="G356:L356">G357</f>
        <v>1331</v>
      </c>
      <c r="H356" s="25">
        <f t="shared" si="13"/>
        <v>0</v>
      </c>
      <c r="I356" s="25">
        <f t="shared" si="13"/>
        <v>0</v>
      </c>
      <c r="J356" s="25">
        <f t="shared" si="13"/>
        <v>0</v>
      </c>
      <c r="K356" s="25">
        <f t="shared" si="13"/>
        <v>1331</v>
      </c>
      <c r="L356" s="25">
        <f t="shared" si="13"/>
        <v>0</v>
      </c>
    </row>
    <row r="357" spans="1:12" s="15" customFormat="1" ht="46.5">
      <c r="A357" s="19"/>
      <c r="B357" s="22" t="s">
        <v>368</v>
      </c>
      <c r="C357" s="23" t="s">
        <v>372</v>
      </c>
      <c r="D357" s="23" t="s">
        <v>134</v>
      </c>
      <c r="E357" s="23" t="s">
        <v>153</v>
      </c>
      <c r="F357" s="23"/>
      <c r="G357" s="25">
        <f>G358</f>
        <v>1331</v>
      </c>
      <c r="H357" s="25">
        <f>H358</f>
        <v>0</v>
      </c>
      <c r="K357" s="25">
        <f>K358</f>
        <v>1331</v>
      </c>
      <c r="L357" s="25">
        <f>L358</f>
        <v>0</v>
      </c>
    </row>
    <row r="358" spans="1:12" s="15" customFormat="1" ht="30.75">
      <c r="A358" s="19"/>
      <c r="B358" s="22" t="s">
        <v>57</v>
      </c>
      <c r="C358" s="23" t="s">
        <v>372</v>
      </c>
      <c r="D358" s="23" t="s">
        <v>134</v>
      </c>
      <c r="E358" s="23" t="s">
        <v>153</v>
      </c>
      <c r="F358" s="23" t="s">
        <v>222</v>
      </c>
      <c r="G358" s="25">
        <f>G359</f>
        <v>1331</v>
      </c>
      <c r="H358" s="25">
        <f>H359</f>
        <v>0</v>
      </c>
      <c r="K358" s="25">
        <f>K359</f>
        <v>1331</v>
      </c>
      <c r="L358" s="25">
        <f>L359</f>
        <v>0</v>
      </c>
    </row>
    <row r="359" spans="1:12" s="15" customFormat="1" ht="15">
      <c r="A359" s="19"/>
      <c r="B359" s="22" t="s">
        <v>206</v>
      </c>
      <c r="C359" s="23" t="s">
        <v>372</v>
      </c>
      <c r="D359" s="23" t="s">
        <v>134</v>
      </c>
      <c r="E359" s="23" t="s">
        <v>153</v>
      </c>
      <c r="F359" s="23" t="s">
        <v>207</v>
      </c>
      <c r="G359" s="25">
        <v>1331</v>
      </c>
      <c r="H359" s="25"/>
      <c r="K359" s="25">
        <v>1331</v>
      </c>
      <c r="L359" s="25"/>
    </row>
    <row r="360" spans="1:12" s="15" customFormat="1" ht="30.75">
      <c r="A360" s="19"/>
      <c r="B360" s="22" t="s">
        <v>370</v>
      </c>
      <c r="C360" s="23" t="s">
        <v>376</v>
      </c>
      <c r="D360" s="23" t="s">
        <v>134</v>
      </c>
      <c r="E360" s="23" t="s">
        <v>142</v>
      </c>
      <c r="F360" s="23"/>
      <c r="G360" s="25">
        <f>G372+G378+G361+G365+G369+G381+G384</f>
        <v>457074.3</v>
      </c>
      <c r="H360" s="25">
        <f>H372+H378+H361+H365+H369</f>
        <v>210770.6</v>
      </c>
      <c r="I360" s="25">
        <f>I372+I378+I361+I365+I369</f>
        <v>0</v>
      </c>
      <c r="J360" s="25">
        <f>J372+J378+J361+J365+J369</f>
        <v>0</v>
      </c>
      <c r="K360" s="25">
        <f>K372+K378+K361+K365+K369</f>
        <v>285442.3</v>
      </c>
      <c r="L360" s="25">
        <f>L372+L378+L361+L365+L369</f>
        <v>244347</v>
      </c>
    </row>
    <row r="361" spans="1:12" s="15" customFormat="1" ht="30.75">
      <c r="A361" s="19"/>
      <c r="B361" s="22" t="s">
        <v>361</v>
      </c>
      <c r="C361" s="23" t="s">
        <v>377</v>
      </c>
      <c r="D361" s="23" t="s">
        <v>134</v>
      </c>
      <c r="E361" s="23" t="s">
        <v>153</v>
      </c>
      <c r="F361" s="23"/>
      <c r="G361" s="25">
        <f>G362</f>
        <v>81581.6</v>
      </c>
      <c r="H361" s="25">
        <f>H362</f>
        <v>81581.6</v>
      </c>
      <c r="K361" s="25">
        <f>K362</f>
        <v>109990</v>
      </c>
      <c r="L361" s="25">
        <f>L362</f>
        <v>109990</v>
      </c>
    </row>
    <row r="362" spans="1:12" s="15" customFormat="1" ht="30.75">
      <c r="A362" s="19"/>
      <c r="B362" s="22" t="s">
        <v>57</v>
      </c>
      <c r="C362" s="23" t="s">
        <v>377</v>
      </c>
      <c r="D362" s="23" t="s">
        <v>134</v>
      </c>
      <c r="E362" s="23" t="s">
        <v>153</v>
      </c>
      <c r="F362" s="23" t="s">
        <v>222</v>
      </c>
      <c r="G362" s="25">
        <f aca="true" t="shared" si="14" ref="G362:L362">G363+G364</f>
        <v>81581.6</v>
      </c>
      <c r="H362" s="25">
        <f t="shared" si="14"/>
        <v>81581.6</v>
      </c>
      <c r="I362" s="25">
        <f t="shared" si="14"/>
        <v>0</v>
      </c>
      <c r="J362" s="25">
        <f t="shared" si="14"/>
        <v>0</v>
      </c>
      <c r="K362" s="25">
        <f t="shared" si="14"/>
        <v>109990</v>
      </c>
      <c r="L362" s="25">
        <f t="shared" si="14"/>
        <v>109990</v>
      </c>
    </row>
    <row r="363" spans="1:12" s="15" customFormat="1" ht="15">
      <c r="A363" s="19"/>
      <c r="B363" s="22" t="s">
        <v>206</v>
      </c>
      <c r="C363" s="23" t="s">
        <v>377</v>
      </c>
      <c r="D363" s="23" t="s">
        <v>134</v>
      </c>
      <c r="E363" s="23" t="s">
        <v>153</v>
      </c>
      <c r="F363" s="23" t="s">
        <v>207</v>
      </c>
      <c r="G363" s="25">
        <f>59225</f>
        <v>59225</v>
      </c>
      <c r="H363" s="25">
        <f>G363</f>
        <v>59225</v>
      </c>
      <c r="K363" s="25">
        <f>59225+50765</f>
        <v>109990</v>
      </c>
      <c r="L363" s="25">
        <f>K363</f>
        <v>109990</v>
      </c>
    </row>
    <row r="364" spans="1:12" s="15" customFormat="1" ht="101.25" customHeight="1">
      <c r="A364" s="19"/>
      <c r="B364" s="22" t="s">
        <v>247</v>
      </c>
      <c r="C364" s="23" t="s">
        <v>377</v>
      </c>
      <c r="D364" s="23" t="s">
        <v>134</v>
      </c>
      <c r="E364" s="23" t="s">
        <v>153</v>
      </c>
      <c r="F364" s="23" t="s">
        <v>248</v>
      </c>
      <c r="G364" s="25">
        <f>9462+12894.6</f>
        <v>22356.6</v>
      </c>
      <c r="H364" s="25">
        <f>G364</f>
        <v>22356.6</v>
      </c>
      <c r="K364" s="25">
        <v>0</v>
      </c>
      <c r="L364" s="25">
        <f>K364</f>
        <v>0</v>
      </c>
    </row>
    <row r="365" spans="1:12" s="15" customFormat="1" ht="30.75">
      <c r="A365" s="19"/>
      <c r="B365" s="22" t="s">
        <v>367</v>
      </c>
      <c r="C365" s="23" t="s">
        <v>377</v>
      </c>
      <c r="D365" s="23" t="s">
        <v>134</v>
      </c>
      <c r="E365" s="23" t="s">
        <v>153</v>
      </c>
      <c r="F365" s="23"/>
      <c r="G365" s="25">
        <f>G366</f>
        <v>30103.699999999997</v>
      </c>
      <c r="H365" s="25"/>
      <c r="K365" s="25">
        <f>K366</f>
        <v>41095.3</v>
      </c>
      <c r="L365" s="25"/>
    </row>
    <row r="366" spans="1:12" s="15" customFormat="1" ht="30.75">
      <c r="A366" s="19"/>
      <c r="B366" s="22" t="s">
        <v>57</v>
      </c>
      <c r="C366" s="23" t="s">
        <v>377</v>
      </c>
      <c r="D366" s="23" t="s">
        <v>134</v>
      </c>
      <c r="E366" s="23" t="s">
        <v>153</v>
      </c>
      <c r="F366" s="23" t="s">
        <v>222</v>
      </c>
      <c r="G366" s="25">
        <f>G367+G368</f>
        <v>30103.699999999997</v>
      </c>
      <c r="H366" s="25"/>
      <c r="K366" s="25">
        <f>K367+K368</f>
        <v>41095.3</v>
      </c>
      <c r="L366" s="25"/>
    </row>
    <row r="367" spans="1:12" s="15" customFormat="1" ht="15">
      <c r="A367" s="19"/>
      <c r="B367" s="22" t="s">
        <v>206</v>
      </c>
      <c r="C367" s="23" t="s">
        <v>377</v>
      </c>
      <c r="D367" s="23" t="s">
        <v>134</v>
      </c>
      <c r="E367" s="23" t="s">
        <v>153</v>
      </c>
      <c r="F367" s="23" t="s">
        <v>207</v>
      </c>
      <c r="G367" s="25">
        <f>22128.6</f>
        <v>22128.6</v>
      </c>
      <c r="H367" s="25"/>
      <c r="K367" s="25">
        <f>22128.6+18966.7</f>
        <v>41095.3</v>
      </c>
      <c r="L367" s="25"/>
    </row>
    <row r="368" spans="1:12" s="15" customFormat="1" ht="96.75" customHeight="1">
      <c r="A368" s="19"/>
      <c r="B368" s="22" t="s">
        <v>247</v>
      </c>
      <c r="C368" s="23" t="s">
        <v>377</v>
      </c>
      <c r="D368" s="23" t="s">
        <v>134</v>
      </c>
      <c r="E368" s="23" t="s">
        <v>153</v>
      </c>
      <c r="F368" s="23" t="s">
        <v>248</v>
      </c>
      <c r="G368" s="25">
        <f>2778.2+5194.6+2.3</f>
        <v>7975.1</v>
      </c>
      <c r="H368" s="25"/>
      <c r="K368" s="25">
        <v>0</v>
      </c>
      <c r="L368" s="25"/>
    </row>
    <row r="369" spans="1:12" s="15" customFormat="1" ht="99.75" customHeight="1">
      <c r="A369" s="19"/>
      <c r="B369" s="22" t="s">
        <v>483</v>
      </c>
      <c r="C369" s="23" t="s">
        <v>450</v>
      </c>
      <c r="D369" s="23" t="s">
        <v>134</v>
      </c>
      <c r="E369" s="23" t="s">
        <v>153</v>
      </c>
      <c r="F369" s="23"/>
      <c r="G369" s="25">
        <f>G370</f>
        <v>200000</v>
      </c>
      <c r="H369" s="25"/>
      <c r="K369" s="25">
        <f>K370</f>
        <v>0</v>
      </c>
      <c r="L369" s="25"/>
    </row>
    <row r="370" spans="1:12" s="15" customFormat="1" ht="15">
      <c r="A370" s="19"/>
      <c r="B370" s="22" t="s">
        <v>187</v>
      </c>
      <c r="C370" s="23" t="s">
        <v>450</v>
      </c>
      <c r="D370" s="23" t="s">
        <v>134</v>
      </c>
      <c r="E370" s="23" t="s">
        <v>153</v>
      </c>
      <c r="F370" s="23" t="s">
        <v>188</v>
      </c>
      <c r="G370" s="25">
        <f>G371</f>
        <v>200000</v>
      </c>
      <c r="H370" s="25"/>
      <c r="K370" s="25">
        <f>K371</f>
        <v>0</v>
      </c>
      <c r="L370" s="25"/>
    </row>
    <row r="371" spans="1:12" s="15" customFormat="1" ht="46.5">
      <c r="A371" s="19"/>
      <c r="B371" s="22" t="s">
        <v>451</v>
      </c>
      <c r="C371" s="23" t="s">
        <v>450</v>
      </c>
      <c r="D371" s="23" t="s">
        <v>134</v>
      </c>
      <c r="E371" s="23" t="s">
        <v>153</v>
      </c>
      <c r="F371" s="23" t="s">
        <v>452</v>
      </c>
      <c r="G371" s="25">
        <v>200000</v>
      </c>
      <c r="H371" s="25"/>
      <c r="K371" s="25">
        <v>0</v>
      </c>
      <c r="L371" s="25"/>
    </row>
    <row r="372" spans="1:12" s="15" customFormat="1" ht="46.5">
      <c r="A372" s="19"/>
      <c r="B372" s="22" t="s">
        <v>307</v>
      </c>
      <c r="C372" s="23" t="s">
        <v>378</v>
      </c>
      <c r="D372" s="23" t="s">
        <v>134</v>
      </c>
      <c r="E372" s="23" t="s">
        <v>134</v>
      </c>
      <c r="F372" s="23"/>
      <c r="G372" s="25">
        <f>G373</f>
        <v>7771</v>
      </c>
      <c r="H372" s="25">
        <f>H373</f>
        <v>7771</v>
      </c>
      <c r="K372" s="25">
        <f>K373</f>
        <v>7841</v>
      </c>
      <c r="L372" s="25">
        <f>L373</f>
        <v>7841</v>
      </c>
    </row>
    <row r="373" spans="1:12" s="15" customFormat="1" ht="30.75">
      <c r="A373" s="19"/>
      <c r="B373" s="22" t="s">
        <v>308</v>
      </c>
      <c r="C373" s="23" t="s">
        <v>378</v>
      </c>
      <c r="D373" s="23" t="s">
        <v>134</v>
      </c>
      <c r="E373" s="23" t="s">
        <v>134</v>
      </c>
      <c r="F373" s="23"/>
      <c r="G373" s="25">
        <f>G374+G376</f>
        <v>7771</v>
      </c>
      <c r="H373" s="25">
        <f>H374+H376</f>
        <v>7771</v>
      </c>
      <c r="K373" s="25">
        <f>K374+K376</f>
        <v>7841</v>
      </c>
      <c r="L373" s="25">
        <f>L374+L376</f>
        <v>7841</v>
      </c>
    </row>
    <row r="374" spans="1:12" s="15" customFormat="1" ht="62.25">
      <c r="A374" s="19"/>
      <c r="B374" s="22" t="s">
        <v>174</v>
      </c>
      <c r="C374" s="23" t="s">
        <v>378</v>
      </c>
      <c r="D374" s="23" t="s">
        <v>134</v>
      </c>
      <c r="E374" s="23" t="s">
        <v>134</v>
      </c>
      <c r="F374" s="25" t="s">
        <v>172</v>
      </c>
      <c r="G374" s="25">
        <f>G375</f>
        <v>6390</v>
      </c>
      <c r="H374" s="25">
        <f>H375</f>
        <v>6390</v>
      </c>
      <c r="K374" s="25">
        <f>K375</f>
        <v>6390</v>
      </c>
      <c r="L374" s="25">
        <f>L375</f>
        <v>6390</v>
      </c>
    </row>
    <row r="375" spans="1:12" s="15" customFormat="1" ht="15">
      <c r="A375" s="19"/>
      <c r="B375" s="18" t="s">
        <v>175</v>
      </c>
      <c r="C375" s="23" t="s">
        <v>378</v>
      </c>
      <c r="D375" s="23" t="s">
        <v>134</v>
      </c>
      <c r="E375" s="23" t="s">
        <v>134</v>
      </c>
      <c r="F375" s="28" t="s">
        <v>173</v>
      </c>
      <c r="G375" s="25">
        <f>6390</f>
        <v>6390</v>
      </c>
      <c r="H375" s="25">
        <f>G375</f>
        <v>6390</v>
      </c>
      <c r="K375" s="25">
        <f>6390</f>
        <v>6390</v>
      </c>
      <c r="L375" s="25">
        <f>K375</f>
        <v>6390</v>
      </c>
    </row>
    <row r="376" spans="1:12" s="15" customFormat="1" ht="15">
      <c r="A376" s="19"/>
      <c r="B376" s="22" t="s">
        <v>163</v>
      </c>
      <c r="C376" s="23" t="s">
        <v>378</v>
      </c>
      <c r="D376" s="23" t="s">
        <v>134</v>
      </c>
      <c r="E376" s="23" t="s">
        <v>134</v>
      </c>
      <c r="F376" s="25" t="s">
        <v>162</v>
      </c>
      <c r="G376" s="25">
        <f>G377</f>
        <v>1381</v>
      </c>
      <c r="H376" s="25">
        <f>H377</f>
        <v>1381</v>
      </c>
      <c r="K376" s="25">
        <f>K377</f>
        <v>1451</v>
      </c>
      <c r="L376" s="25">
        <f>L377</f>
        <v>1451</v>
      </c>
    </row>
    <row r="377" spans="1:12" s="15" customFormat="1" ht="30.75">
      <c r="A377" s="19"/>
      <c r="B377" s="22" t="s">
        <v>169</v>
      </c>
      <c r="C377" s="23" t="s">
        <v>378</v>
      </c>
      <c r="D377" s="23" t="s">
        <v>134</v>
      </c>
      <c r="E377" s="23" t="s">
        <v>134</v>
      </c>
      <c r="F377" s="25" t="s">
        <v>168</v>
      </c>
      <c r="G377" s="25">
        <v>1381</v>
      </c>
      <c r="H377" s="25">
        <f>G377</f>
        <v>1381</v>
      </c>
      <c r="K377" s="25">
        <v>1451</v>
      </c>
      <c r="L377" s="25">
        <f>K377</f>
        <v>1451</v>
      </c>
    </row>
    <row r="378" spans="1:12" s="15" customFormat="1" ht="62.25">
      <c r="A378" s="19"/>
      <c r="B378" s="22" t="s">
        <v>306</v>
      </c>
      <c r="C378" s="23" t="s">
        <v>379</v>
      </c>
      <c r="D378" s="23" t="s">
        <v>137</v>
      </c>
      <c r="E378" s="23" t="s">
        <v>130</v>
      </c>
      <c r="F378" s="23"/>
      <c r="G378" s="25">
        <f>G380</f>
        <v>121418</v>
      </c>
      <c r="H378" s="25">
        <f>H380</f>
        <v>121418</v>
      </c>
      <c r="K378" s="25">
        <f>K380</f>
        <v>126516</v>
      </c>
      <c r="L378" s="25">
        <f>L380</f>
        <v>126516</v>
      </c>
    </row>
    <row r="379" spans="1:12" s="15" customFormat="1" ht="15">
      <c r="A379" s="19"/>
      <c r="B379" s="22" t="s">
        <v>166</v>
      </c>
      <c r="C379" s="23" t="s">
        <v>379</v>
      </c>
      <c r="D379" s="23" t="s">
        <v>137</v>
      </c>
      <c r="E379" s="23" t="s">
        <v>130</v>
      </c>
      <c r="F379" s="25" t="s">
        <v>164</v>
      </c>
      <c r="G379" s="25">
        <f>G380</f>
        <v>121418</v>
      </c>
      <c r="H379" s="25">
        <f>H380</f>
        <v>121418</v>
      </c>
      <c r="K379" s="25">
        <f>K380</f>
        <v>126516</v>
      </c>
      <c r="L379" s="25">
        <f>L380</f>
        <v>126516</v>
      </c>
    </row>
    <row r="380" spans="1:12" s="15" customFormat="1" ht="30.75">
      <c r="A380" s="19"/>
      <c r="B380" s="22" t="s">
        <v>167</v>
      </c>
      <c r="C380" s="23" t="s">
        <v>379</v>
      </c>
      <c r="D380" s="23" t="s">
        <v>137</v>
      </c>
      <c r="E380" s="23" t="s">
        <v>130</v>
      </c>
      <c r="F380" s="25" t="s">
        <v>165</v>
      </c>
      <c r="G380" s="25">
        <v>121418</v>
      </c>
      <c r="H380" s="25">
        <f>G380</f>
        <v>121418</v>
      </c>
      <c r="K380" s="25">
        <v>126516</v>
      </c>
      <c r="L380" s="25">
        <f>K380</f>
        <v>126516</v>
      </c>
    </row>
    <row r="381" spans="1:12" s="15" customFormat="1" ht="34.5" customHeight="1">
      <c r="A381" s="19"/>
      <c r="B381" s="22" t="s">
        <v>473</v>
      </c>
      <c r="C381" s="23" t="s">
        <v>474</v>
      </c>
      <c r="D381" s="23" t="s">
        <v>134</v>
      </c>
      <c r="E381" s="23" t="s">
        <v>153</v>
      </c>
      <c r="F381" s="25"/>
      <c r="G381" s="25">
        <f>G382</f>
        <v>7800</v>
      </c>
      <c r="H381" s="25"/>
      <c r="K381" s="25">
        <f>K382</f>
        <v>0</v>
      </c>
      <c r="L381" s="25"/>
    </row>
    <row r="382" spans="1:12" s="15" customFormat="1" ht="24" customHeight="1">
      <c r="A382" s="19"/>
      <c r="B382" s="22" t="s">
        <v>163</v>
      </c>
      <c r="C382" s="23" t="s">
        <v>474</v>
      </c>
      <c r="D382" s="23" t="s">
        <v>134</v>
      </c>
      <c r="E382" s="23" t="s">
        <v>153</v>
      </c>
      <c r="F382" s="25" t="s">
        <v>162</v>
      </c>
      <c r="G382" s="25">
        <f>G383</f>
        <v>7800</v>
      </c>
      <c r="H382" s="25"/>
      <c r="K382" s="25">
        <f>K383</f>
        <v>0</v>
      </c>
      <c r="L382" s="25"/>
    </row>
    <row r="383" spans="1:12" s="15" customFormat="1" ht="40.5" customHeight="1">
      <c r="A383" s="19"/>
      <c r="B383" s="22" t="s">
        <v>169</v>
      </c>
      <c r="C383" s="23" t="s">
        <v>474</v>
      </c>
      <c r="D383" s="23" t="s">
        <v>134</v>
      </c>
      <c r="E383" s="23" t="s">
        <v>153</v>
      </c>
      <c r="F383" s="25" t="s">
        <v>168</v>
      </c>
      <c r="G383" s="25">
        <v>7800</v>
      </c>
      <c r="H383" s="25"/>
      <c r="K383" s="25">
        <v>0</v>
      </c>
      <c r="L383" s="25"/>
    </row>
    <row r="384" spans="1:12" s="15" customFormat="1" ht="35.25" customHeight="1">
      <c r="A384" s="19"/>
      <c r="B384" s="22" t="s">
        <v>475</v>
      </c>
      <c r="C384" s="23" t="s">
        <v>476</v>
      </c>
      <c r="D384" s="23" t="s">
        <v>134</v>
      </c>
      <c r="E384" s="23" t="s">
        <v>153</v>
      </c>
      <c r="F384" s="25"/>
      <c r="G384" s="25">
        <f>G385</f>
        <v>8400</v>
      </c>
      <c r="H384" s="25"/>
      <c r="K384" s="25">
        <f>K385</f>
        <v>0</v>
      </c>
      <c r="L384" s="25"/>
    </row>
    <row r="385" spans="1:12" s="15" customFormat="1" ht="21.75" customHeight="1">
      <c r="A385" s="19"/>
      <c r="B385" s="22" t="s">
        <v>163</v>
      </c>
      <c r="C385" s="23" t="s">
        <v>476</v>
      </c>
      <c r="D385" s="23" t="s">
        <v>134</v>
      </c>
      <c r="E385" s="23" t="s">
        <v>153</v>
      </c>
      <c r="F385" s="25" t="s">
        <v>162</v>
      </c>
      <c r="G385" s="25">
        <f>G386</f>
        <v>8400</v>
      </c>
      <c r="H385" s="25"/>
      <c r="K385" s="25">
        <f>K386</f>
        <v>0</v>
      </c>
      <c r="L385" s="25"/>
    </row>
    <row r="386" spans="1:12" s="15" customFormat="1" ht="36.75" customHeight="1">
      <c r="A386" s="19"/>
      <c r="B386" s="22" t="s">
        <v>169</v>
      </c>
      <c r="C386" s="23" t="s">
        <v>476</v>
      </c>
      <c r="D386" s="23" t="s">
        <v>134</v>
      </c>
      <c r="E386" s="23" t="s">
        <v>153</v>
      </c>
      <c r="F386" s="25" t="s">
        <v>168</v>
      </c>
      <c r="G386" s="25">
        <v>8400</v>
      </c>
      <c r="H386" s="25"/>
      <c r="K386" s="25">
        <v>0</v>
      </c>
      <c r="L386" s="25"/>
    </row>
    <row r="387" spans="1:12" s="15" customFormat="1" ht="30.75">
      <c r="A387" s="19"/>
      <c r="B387" s="22" t="s">
        <v>373</v>
      </c>
      <c r="C387" s="23" t="s">
        <v>374</v>
      </c>
      <c r="D387" s="23" t="s">
        <v>134</v>
      </c>
      <c r="E387" s="23" t="s">
        <v>153</v>
      </c>
      <c r="F387" s="25"/>
      <c r="G387" s="25">
        <f>G388+G391</f>
        <v>3000</v>
      </c>
      <c r="H387" s="25"/>
      <c r="K387" s="25">
        <f>K388+K391</f>
        <v>3000</v>
      </c>
      <c r="L387" s="25"/>
    </row>
    <row r="388" spans="1:12" s="15" customFormat="1" ht="30.75">
      <c r="A388" s="19"/>
      <c r="B388" s="22" t="s">
        <v>429</v>
      </c>
      <c r="C388" s="23" t="s">
        <v>375</v>
      </c>
      <c r="D388" s="23" t="s">
        <v>134</v>
      </c>
      <c r="E388" s="23" t="s">
        <v>153</v>
      </c>
      <c r="F388" s="25"/>
      <c r="G388" s="25">
        <f>G389</f>
        <v>2000</v>
      </c>
      <c r="H388" s="25"/>
      <c r="K388" s="25">
        <f>K389</f>
        <v>2000</v>
      </c>
      <c r="L388" s="25"/>
    </row>
    <row r="389" spans="1:12" s="15" customFormat="1" ht="15">
      <c r="A389" s="19"/>
      <c r="B389" s="22" t="s">
        <v>163</v>
      </c>
      <c r="C389" s="23" t="s">
        <v>375</v>
      </c>
      <c r="D389" s="23" t="s">
        <v>134</v>
      </c>
      <c r="E389" s="23" t="s">
        <v>153</v>
      </c>
      <c r="F389" s="25" t="s">
        <v>162</v>
      </c>
      <c r="G389" s="25">
        <f>G390</f>
        <v>2000</v>
      </c>
      <c r="H389" s="25"/>
      <c r="K389" s="25">
        <f>K390</f>
        <v>2000</v>
      </c>
      <c r="L389" s="25"/>
    </row>
    <row r="390" spans="1:12" s="15" customFormat="1" ht="30.75">
      <c r="A390" s="19"/>
      <c r="B390" s="22" t="s">
        <v>169</v>
      </c>
      <c r="C390" s="23" t="s">
        <v>375</v>
      </c>
      <c r="D390" s="23" t="s">
        <v>134</v>
      </c>
      <c r="E390" s="23" t="s">
        <v>153</v>
      </c>
      <c r="F390" s="25" t="s">
        <v>168</v>
      </c>
      <c r="G390" s="25">
        <v>2000</v>
      </c>
      <c r="H390" s="25"/>
      <c r="K390" s="25">
        <v>2000</v>
      </c>
      <c r="L390" s="25"/>
    </row>
    <row r="391" spans="1:12" s="15" customFormat="1" ht="30.75">
      <c r="A391" s="19"/>
      <c r="B391" s="22" t="s">
        <v>392</v>
      </c>
      <c r="C391" s="23" t="s">
        <v>393</v>
      </c>
      <c r="D391" s="23" t="s">
        <v>134</v>
      </c>
      <c r="E391" s="23" t="s">
        <v>153</v>
      </c>
      <c r="F391" s="25"/>
      <c r="G391" s="25">
        <f>G392</f>
        <v>1000</v>
      </c>
      <c r="H391" s="25"/>
      <c r="K391" s="25">
        <f>K392</f>
        <v>1000</v>
      </c>
      <c r="L391" s="25"/>
    </row>
    <row r="392" spans="1:12" s="15" customFormat="1" ht="15">
      <c r="A392" s="19"/>
      <c r="B392" s="22" t="s">
        <v>163</v>
      </c>
      <c r="C392" s="23" t="s">
        <v>393</v>
      </c>
      <c r="D392" s="23" t="s">
        <v>134</v>
      </c>
      <c r="E392" s="23" t="s">
        <v>153</v>
      </c>
      <c r="F392" s="25" t="s">
        <v>162</v>
      </c>
      <c r="G392" s="25">
        <f>G393</f>
        <v>1000</v>
      </c>
      <c r="H392" s="25"/>
      <c r="K392" s="25">
        <f>K393</f>
        <v>1000</v>
      </c>
      <c r="L392" s="25"/>
    </row>
    <row r="393" spans="1:12" s="15" customFormat="1" ht="30.75">
      <c r="A393" s="19"/>
      <c r="B393" s="22" t="s">
        <v>169</v>
      </c>
      <c r="C393" s="23" t="s">
        <v>393</v>
      </c>
      <c r="D393" s="23" t="s">
        <v>134</v>
      </c>
      <c r="E393" s="23" t="s">
        <v>153</v>
      </c>
      <c r="F393" s="25" t="s">
        <v>168</v>
      </c>
      <c r="G393" s="25">
        <v>1000</v>
      </c>
      <c r="H393" s="25"/>
      <c r="K393" s="25">
        <v>1000</v>
      </c>
      <c r="L393" s="25"/>
    </row>
    <row r="394" spans="1:12" s="15" customFormat="1" ht="62.25">
      <c r="A394" s="19">
        <v>11</v>
      </c>
      <c r="B394" s="37" t="s">
        <v>327</v>
      </c>
      <c r="C394" s="46" t="s">
        <v>79</v>
      </c>
      <c r="D394" s="24"/>
      <c r="E394" s="24"/>
      <c r="F394" s="23"/>
      <c r="G394" s="45">
        <f>G395</f>
        <v>25116.100000000002</v>
      </c>
      <c r="H394" s="45">
        <f>H395</f>
        <v>507</v>
      </c>
      <c r="K394" s="45">
        <f>K395</f>
        <v>25136.100000000002</v>
      </c>
      <c r="L394" s="45">
        <f>L395</f>
        <v>527</v>
      </c>
    </row>
    <row r="395" spans="1:12" s="15" customFormat="1" ht="15">
      <c r="A395" s="22"/>
      <c r="B395" s="22" t="s">
        <v>131</v>
      </c>
      <c r="C395" s="23" t="s">
        <v>79</v>
      </c>
      <c r="D395" s="23" t="s">
        <v>132</v>
      </c>
      <c r="E395" s="23" t="s">
        <v>142</v>
      </c>
      <c r="F395" s="23"/>
      <c r="G395" s="25">
        <f>G400+G396</f>
        <v>25116.100000000002</v>
      </c>
      <c r="H395" s="25">
        <f>H400+H396</f>
        <v>507</v>
      </c>
      <c r="K395" s="25">
        <f>K400+K396</f>
        <v>25136.100000000002</v>
      </c>
      <c r="L395" s="25">
        <f>L400+L396</f>
        <v>527</v>
      </c>
    </row>
    <row r="396" spans="1:12" s="15" customFormat="1" ht="15">
      <c r="A396" s="22"/>
      <c r="B396" s="22" t="s">
        <v>413</v>
      </c>
      <c r="C396" s="23" t="s">
        <v>79</v>
      </c>
      <c r="D396" s="23" t="s">
        <v>132</v>
      </c>
      <c r="E396" s="23" t="s">
        <v>133</v>
      </c>
      <c r="F396" s="23"/>
      <c r="G396" s="25">
        <f aca="true" t="shared" si="15" ref="G396:H398">G397</f>
        <v>507</v>
      </c>
      <c r="H396" s="25">
        <f t="shared" si="15"/>
        <v>507</v>
      </c>
      <c r="K396" s="25">
        <f aca="true" t="shared" si="16" ref="K396:L398">K397</f>
        <v>527</v>
      </c>
      <c r="L396" s="25">
        <f t="shared" si="16"/>
        <v>527</v>
      </c>
    </row>
    <row r="397" spans="1:12" s="15" customFormat="1" ht="70.5" customHeight="1">
      <c r="A397" s="22"/>
      <c r="B397" s="22" t="s">
        <v>414</v>
      </c>
      <c r="C397" s="23" t="s">
        <v>458</v>
      </c>
      <c r="D397" s="23" t="s">
        <v>132</v>
      </c>
      <c r="E397" s="23" t="s">
        <v>133</v>
      </c>
      <c r="F397" s="23"/>
      <c r="G397" s="25">
        <f t="shared" si="15"/>
        <v>507</v>
      </c>
      <c r="H397" s="25">
        <f t="shared" si="15"/>
        <v>507</v>
      </c>
      <c r="K397" s="25">
        <f t="shared" si="16"/>
        <v>527</v>
      </c>
      <c r="L397" s="25">
        <f t="shared" si="16"/>
        <v>527</v>
      </c>
    </row>
    <row r="398" spans="1:12" s="15" customFormat="1" ht="29.25" customHeight="1">
      <c r="A398" s="22"/>
      <c r="B398" s="22" t="s">
        <v>163</v>
      </c>
      <c r="C398" s="23" t="s">
        <v>458</v>
      </c>
      <c r="D398" s="23" t="s">
        <v>132</v>
      </c>
      <c r="E398" s="23" t="s">
        <v>133</v>
      </c>
      <c r="F398" s="23" t="s">
        <v>162</v>
      </c>
      <c r="G398" s="25">
        <f t="shared" si="15"/>
        <v>507</v>
      </c>
      <c r="H398" s="25">
        <f t="shared" si="15"/>
        <v>507</v>
      </c>
      <c r="K398" s="25">
        <f t="shared" si="16"/>
        <v>527</v>
      </c>
      <c r="L398" s="25">
        <f t="shared" si="16"/>
        <v>527</v>
      </c>
    </row>
    <row r="399" spans="1:12" s="15" customFormat="1" ht="36" customHeight="1">
      <c r="A399" s="22"/>
      <c r="B399" s="22" t="s">
        <v>169</v>
      </c>
      <c r="C399" s="23" t="s">
        <v>458</v>
      </c>
      <c r="D399" s="23" t="s">
        <v>132</v>
      </c>
      <c r="E399" s="23" t="s">
        <v>133</v>
      </c>
      <c r="F399" s="23" t="s">
        <v>168</v>
      </c>
      <c r="G399" s="25">
        <v>507</v>
      </c>
      <c r="H399" s="25">
        <f>G399</f>
        <v>507</v>
      </c>
      <c r="K399" s="25">
        <v>527</v>
      </c>
      <c r="L399" s="25">
        <f>K399</f>
        <v>527</v>
      </c>
    </row>
    <row r="400" spans="1:12" s="15" customFormat="1" ht="15">
      <c r="A400" s="22"/>
      <c r="B400" s="22" t="s">
        <v>141</v>
      </c>
      <c r="C400" s="23" t="s">
        <v>285</v>
      </c>
      <c r="D400" s="23" t="s">
        <v>132</v>
      </c>
      <c r="E400" s="23" t="s">
        <v>140</v>
      </c>
      <c r="F400" s="23"/>
      <c r="G400" s="25">
        <f>G401+G412+G408+G414+G417</f>
        <v>24609.100000000002</v>
      </c>
      <c r="H400" s="25">
        <f>H412</f>
        <v>0</v>
      </c>
      <c r="K400" s="25">
        <f>K401+K412+K408+K414+K417</f>
        <v>24609.100000000002</v>
      </c>
      <c r="L400" s="25">
        <f>L412</f>
        <v>0</v>
      </c>
    </row>
    <row r="401" spans="1:12" s="15" customFormat="1" ht="30.75">
      <c r="A401" s="22"/>
      <c r="B401" s="22" t="s">
        <v>244</v>
      </c>
      <c r="C401" s="23" t="s">
        <v>285</v>
      </c>
      <c r="D401" s="23" t="s">
        <v>132</v>
      </c>
      <c r="E401" s="23" t="s">
        <v>140</v>
      </c>
      <c r="F401" s="23"/>
      <c r="G401" s="25">
        <f>G402+G404+G406</f>
        <v>18564.9</v>
      </c>
      <c r="H401" s="25"/>
      <c r="K401" s="25">
        <f>K402+K404+K406</f>
        <v>18564.9</v>
      </c>
      <c r="L401" s="25"/>
    </row>
    <row r="402" spans="1:12" s="15" customFormat="1" ht="62.25">
      <c r="A402" s="22"/>
      <c r="B402" s="22" t="s">
        <v>174</v>
      </c>
      <c r="C402" s="23" t="s">
        <v>285</v>
      </c>
      <c r="D402" s="23" t="s">
        <v>132</v>
      </c>
      <c r="E402" s="23" t="s">
        <v>140</v>
      </c>
      <c r="F402" s="23" t="s">
        <v>172</v>
      </c>
      <c r="G402" s="25">
        <f>G403</f>
        <v>16277.4</v>
      </c>
      <c r="H402" s="25"/>
      <c r="K402" s="25">
        <f>K403</f>
        <v>16277.4</v>
      </c>
      <c r="L402" s="25"/>
    </row>
    <row r="403" spans="1:12" s="15" customFormat="1" ht="15">
      <c r="A403" s="22"/>
      <c r="B403" s="22" t="s">
        <v>192</v>
      </c>
      <c r="C403" s="23" t="s">
        <v>285</v>
      </c>
      <c r="D403" s="23" t="s">
        <v>132</v>
      </c>
      <c r="E403" s="23" t="s">
        <v>140</v>
      </c>
      <c r="F403" s="23" t="s">
        <v>193</v>
      </c>
      <c r="G403" s="25">
        <v>16277.4</v>
      </c>
      <c r="H403" s="25"/>
      <c r="K403" s="25">
        <v>16277.4</v>
      </c>
      <c r="L403" s="25"/>
    </row>
    <row r="404" spans="1:12" s="15" customFormat="1" ht="15">
      <c r="A404" s="22"/>
      <c r="B404" s="22" t="s">
        <v>163</v>
      </c>
      <c r="C404" s="23" t="s">
        <v>285</v>
      </c>
      <c r="D404" s="23" t="s">
        <v>132</v>
      </c>
      <c r="E404" s="23" t="s">
        <v>140</v>
      </c>
      <c r="F404" s="23" t="s">
        <v>162</v>
      </c>
      <c r="G404" s="25">
        <f>G405</f>
        <v>2267.5</v>
      </c>
      <c r="H404" s="25"/>
      <c r="K404" s="25">
        <f>K405</f>
        <v>2267.5</v>
      </c>
      <c r="L404" s="25"/>
    </row>
    <row r="405" spans="1:12" s="15" customFormat="1" ht="30.75">
      <c r="A405" s="22"/>
      <c r="B405" s="22" t="s">
        <v>169</v>
      </c>
      <c r="C405" s="23" t="s">
        <v>285</v>
      </c>
      <c r="D405" s="23" t="s">
        <v>132</v>
      </c>
      <c r="E405" s="23" t="s">
        <v>140</v>
      </c>
      <c r="F405" s="23" t="s">
        <v>168</v>
      </c>
      <c r="G405" s="25">
        <v>2267.5</v>
      </c>
      <c r="H405" s="25"/>
      <c r="K405" s="25">
        <v>2267.5</v>
      </c>
      <c r="L405" s="25"/>
    </row>
    <row r="406" spans="1:12" s="15" customFormat="1" ht="15">
      <c r="A406" s="22"/>
      <c r="B406" s="22" t="s">
        <v>187</v>
      </c>
      <c r="C406" s="23" t="s">
        <v>285</v>
      </c>
      <c r="D406" s="23" t="s">
        <v>132</v>
      </c>
      <c r="E406" s="23" t="s">
        <v>140</v>
      </c>
      <c r="F406" s="23" t="s">
        <v>188</v>
      </c>
      <c r="G406" s="25">
        <f>G407</f>
        <v>20</v>
      </c>
      <c r="H406" s="25"/>
      <c r="K406" s="25">
        <f>K407</f>
        <v>20</v>
      </c>
      <c r="L406" s="25"/>
    </row>
    <row r="407" spans="1:12" s="15" customFormat="1" ht="15">
      <c r="A407" s="22"/>
      <c r="B407" s="22" t="s">
        <v>189</v>
      </c>
      <c r="C407" s="23" t="s">
        <v>285</v>
      </c>
      <c r="D407" s="23" t="s">
        <v>132</v>
      </c>
      <c r="E407" s="23" t="s">
        <v>140</v>
      </c>
      <c r="F407" s="23" t="s">
        <v>190</v>
      </c>
      <c r="G407" s="25">
        <f>20</f>
        <v>20</v>
      </c>
      <c r="H407" s="25"/>
      <c r="K407" s="25">
        <f>20</f>
        <v>20</v>
      </c>
      <c r="L407" s="25"/>
    </row>
    <row r="408" spans="1:12" s="15" customFormat="1" ht="30.75">
      <c r="A408" s="22"/>
      <c r="B408" s="22" t="s">
        <v>97</v>
      </c>
      <c r="C408" s="23" t="s">
        <v>95</v>
      </c>
      <c r="D408" s="23" t="s">
        <v>132</v>
      </c>
      <c r="E408" s="23" t="s">
        <v>140</v>
      </c>
      <c r="F408" s="23"/>
      <c r="G408" s="25">
        <f>G409</f>
        <v>500</v>
      </c>
      <c r="H408" s="25"/>
      <c r="K408" s="25">
        <f>K409</f>
        <v>500</v>
      </c>
      <c r="L408" s="25"/>
    </row>
    <row r="409" spans="1:12" s="15" customFormat="1" ht="15">
      <c r="A409" s="22"/>
      <c r="B409" s="22" t="s">
        <v>163</v>
      </c>
      <c r="C409" s="23" t="s">
        <v>95</v>
      </c>
      <c r="D409" s="23" t="s">
        <v>132</v>
      </c>
      <c r="E409" s="23" t="s">
        <v>140</v>
      </c>
      <c r="F409" s="23" t="s">
        <v>162</v>
      </c>
      <c r="G409" s="25">
        <f>G410</f>
        <v>500</v>
      </c>
      <c r="H409" s="25"/>
      <c r="K409" s="25">
        <f>K410</f>
        <v>500</v>
      </c>
      <c r="L409" s="25"/>
    </row>
    <row r="410" spans="1:12" s="15" customFormat="1" ht="30.75">
      <c r="A410" s="22"/>
      <c r="B410" s="22" t="s">
        <v>169</v>
      </c>
      <c r="C410" s="23" t="s">
        <v>95</v>
      </c>
      <c r="D410" s="23" t="s">
        <v>132</v>
      </c>
      <c r="E410" s="23" t="s">
        <v>140</v>
      </c>
      <c r="F410" s="23" t="s">
        <v>168</v>
      </c>
      <c r="G410" s="25">
        <v>500</v>
      </c>
      <c r="H410" s="25"/>
      <c r="K410" s="25">
        <v>500</v>
      </c>
      <c r="L410" s="25"/>
    </row>
    <row r="411" spans="1:12" s="15" customFormat="1" ht="30.75">
      <c r="A411" s="22"/>
      <c r="B411" s="22" t="s">
        <v>422</v>
      </c>
      <c r="C411" s="23" t="s">
        <v>286</v>
      </c>
      <c r="D411" s="23" t="s">
        <v>132</v>
      </c>
      <c r="E411" s="23" t="s">
        <v>140</v>
      </c>
      <c r="F411" s="23"/>
      <c r="G411" s="25">
        <f>G412</f>
        <v>1000</v>
      </c>
      <c r="H411" s="25"/>
      <c r="K411" s="25">
        <f>K412</f>
        <v>1000</v>
      </c>
      <c r="L411" s="25"/>
    </row>
    <row r="412" spans="1:12" s="15" customFormat="1" ht="15">
      <c r="A412" s="22"/>
      <c r="B412" s="22" t="s">
        <v>187</v>
      </c>
      <c r="C412" s="23" t="s">
        <v>286</v>
      </c>
      <c r="D412" s="23" t="s">
        <v>132</v>
      </c>
      <c r="E412" s="23" t="s">
        <v>140</v>
      </c>
      <c r="F412" s="23" t="s">
        <v>188</v>
      </c>
      <c r="G412" s="25">
        <f>G413</f>
        <v>1000</v>
      </c>
      <c r="H412" s="22"/>
      <c r="K412" s="25">
        <f>K413</f>
        <v>1000</v>
      </c>
      <c r="L412" s="22"/>
    </row>
    <row r="413" spans="1:12" s="15" customFormat="1" ht="46.5">
      <c r="A413" s="22"/>
      <c r="B413" s="22" t="s">
        <v>19</v>
      </c>
      <c r="C413" s="23" t="s">
        <v>286</v>
      </c>
      <c r="D413" s="23" t="s">
        <v>132</v>
      </c>
      <c r="E413" s="23" t="s">
        <v>140</v>
      </c>
      <c r="F413" s="23" t="s">
        <v>194</v>
      </c>
      <c r="G413" s="25">
        <v>1000</v>
      </c>
      <c r="H413" s="22"/>
      <c r="K413" s="25">
        <v>1000</v>
      </c>
      <c r="L413" s="22"/>
    </row>
    <row r="414" spans="1:12" s="15" customFormat="1" ht="46.5">
      <c r="A414" s="22"/>
      <c r="B414" s="22" t="s">
        <v>50</v>
      </c>
      <c r="C414" s="23" t="s">
        <v>45</v>
      </c>
      <c r="D414" s="23" t="s">
        <v>132</v>
      </c>
      <c r="E414" s="23" t="s">
        <v>140</v>
      </c>
      <c r="F414" s="23"/>
      <c r="G414" s="25">
        <f>G415</f>
        <v>3044.5</v>
      </c>
      <c r="H414" s="22"/>
      <c r="K414" s="25">
        <f>K415</f>
        <v>3044.5</v>
      </c>
      <c r="L414" s="22"/>
    </row>
    <row r="415" spans="1:12" s="15" customFormat="1" ht="15">
      <c r="A415" s="22"/>
      <c r="B415" s="22" t="s">
        <v>163</v>
      </c>
      <c r="C415" s="23" t="s">
        <v>45</v>
      </c>
      <c r="D415" s="23" t="s">
        <v>132</v>
      </c>
      <c r="E415" s="23" t="s">
        <v>140</v>
      </c>
      <c r="F415" s="23" t="s">
        <v>162</v>
      </c>
      <c r="G415" s="25">
        <f>G416</f>
        <v>3044.5</v>
      </c>
      <c r="H415" s="22"/>
      <c r="K415" s="25">
        <f>K416</f>
        <v>3044.5</v>
      </c>
      <c r="L415" s="22"/>
    </row>
    <row r="416" spans="1:12" s="15" customFormat="1" ht="30.75">
      <c r="A416" s="22"/>
      <c r="B416" s="22" t="s">
        <v>169</v>
      </c>
      <c r="C416" s="23" t="s">
        <v>45</v>
      </c>
      <c r="D416" s="23" t="s">
        <v>132</v>
      </c>
      <c r="E416" s="23" t="s">
        <v>140</v>
      </c>
      <c r="F416" s="23" t="s">
        <v>168</v>
      </c>
      <c r="G416" s="25">
        <v>3044.5</v>
      </c>
      <c r="H416" s="22"/>
      <c r="K416" s="25">
        <v>3044.5</v>
      </c>
      <c r="L416" s="22"/>
    </row>
    <row r="417" spans="1:12" s="15" customFormat="1" ht="30.75">
      <c r="A417" s="22"/>
      <c r="B417" s="22" t="s">
        <v>427</v>
      </c>
      <c r="C417" s="23" t="s">
        <v>428</v>
      </c>
      <c r="D417" s="23" t="s">
        <v>132</v>
      </c>
      <c r="E417" s="23" t="s">
        <v>140</v>
      </c>
      <c r="F417" s="23"/>
      <c r="G417" s="25">
        <f>G418</f>
        <v>1499.7</v>
      </c>
      <c r="H417" s="22"/>
      <c r="K417" s="25">
        <f>K418</f>
        <v>1499.7</v>
      </c>
      <c r="L417" s="22"/>
    </row>
    <row r="418" spans="1:12" s="15" customFormat="1" ht="30.75">
      <c r="A418" s="22"/>
      <c r="B418" s="22" t="s">
        <v>161</v>
      </c>
      <c r="C418" s="23" t="s">
        <v>428</v>
      </c>
      <c r="D418" s="23" t="s">
        <v>132</v>
      </c>
      <c r="E418" s="23" t="s">
        <v>140</v>
      </c>
      <c r="F418" s="23" t="s">
        <v>160</v>
      </c>
      <c r="G418" s="25">
        <f>G419</f>
        <v>1499.7</v>
      </c>
      <c r="H418" s="22"/>
      <c r="K418" s="25">
        <f>K419</f>
        <v>1499.7</v>
      </c>
      <c r="L418" s="22"/>
    </row>
    <row r="419" spans="1:12" s="15" customFormat="1" ht="30.75">
      <c r="A419" s="22"/>
      <c r="B419" s="22" t="s">
        <v>197</v>
      </c>
      <c r="C419" s="23" t="s">
        <v>428</v>
      </c>
      <c r="D419" s="23" t="s">
        <v>132</v>
      </c>
      <c r="E419" s="23" t="s">
        <v>140</v>
      </c>
      <c r="F419" s="23" t="s">
        <v>198</v>
      </c>
      <c r="G419" s="25">
        <f>1499.7</f>
        <v>1499.7</v>
      </c>
      <c r="H419" s="22"/>
      <c r="K419" s="25">
        <f>1499.7</f>
        <v>1499.7</v>
      </c>
      <c r="L419" s="22"/>
    </row>
    <row r="420" spans="1:12" ht="30.75">
      <c r="A420" s="19">
        <v>12</v>
      </c>
      <c r="B420" s="37" t="s">
        <v>344</v>
      </c>
      <c r="C420" s="46" t="s">
        <v>70</v>
      </c>
      <c r="D420" s="24"/>
      <c r="E420" s="24"/>
      <c r="F420" s="23"/>
      <c r="G420" s="45">
        <f>G421+G424+G434+G442</f>
        <v>420768.29999999993</v>
      </c>
      <c r="H420" s="45">
        <f>H421+H424+H434+H442</f>
        <v>6266</v>
      </c>
      <c r="K420" s="45">
        <f>K421+K424+K434+K442</f>
        <v>488220.9</v>
      </c>
      <c r="L420" s="45">
        <f>L421+L424+L434+L442</f>
        <v>6265</v>
      </c>
    </row>
    <row r="421" spans="1:12" ht="15">
      <c r="A421" s="41"/>
      <c r="B421" s="50" t="s">
        <v>232</v>
      </c>
      <c r="C421" s="54" t="s">
        <v>287</v>
      </c>
      <c r="D421" s="44" t="s">
        <v>225</v>
      </c>
      <c r="E421" s="44" t="s">
        <v>129</v>
      </c>
      <c r="F421" s="50"/>
      <c r="G421" s="53">
        <f>G422</f>
        <v>27556.199999999997</v>
      </c>
      <c r="H421" s="27"/>
      <c r="K421" s="53">
        <f>K422</f>
        <v>71505.1</v>
      </c>
      <c r="L421" s="27"/>
    </row>
    <row r="422" spans="1:12" ht="15">
      <c r="A422" s="41"/>
      <c r="B422" s="28" t="s">
        <v>233</v>
      </c>
      <c r="C422" s="29" t="s">
        <v>288</v>
      </c>
      <c r="D422" s="26" t="s">
        <v>225</v>
      </c>
      <c r="E422" s="26" t="s">
        <v>129</v>
      </c>
      <c r="F422" s="28" t="s">
        <v>234</v>
      </c>
      <c r="G422" s="25">
        <f>G423</f>
        <v>27556.199999999997</v>
      </c>
      <c r="H422" s="27"/>
      <c r="K422" s="25">
        <f>K423</f>
        <v>71505.1</v>
      </c>
      <c r="L422" s="27"/>
    </row>
    <row r="423" spans="1:12" ht="15">
      <c r="A423" s="41"/>
      <c r="B423" s="28" t="s">
        <v>233</v>
      </c>
      <c r="C423" s="29" t="s">
        <v>288</v>
      </c>
      <c r="D423" s="26" t="s">
        <v>225</v>
      </c>
      <c r="E423" s="26" t="s">
        <v>129</v>
      </c>
      <c r="F423" s="28" t="s">
        <v>235</v>
      </c>
      <c r="G423" s="25">
        <f>56056.2-8500-20000</f>
        <v>27556.199999999997</v>
      </c>
      <c r="H423" s="27"/>
      <c r="K423" s="25">
        <v>71505.1</v>
      </c>
      <c r="L423" s="27"/>
    </row>
    <row r="424" spans="1:12" ht="46.5">
      <c r="A424" s="41"/>
      <c r="B424" s="48" t="s">
        <v>18</v>
      </c>
      <c r="C424" s="48" t="s">
        <v>80</v>
      </c>
      <c r="D424" s="44" t="s">
        <v>129</v>
      </c>
      <c r="E424" s="44" t="s">
        <v>225</v>
      </c>
      <c r="F424" s="48"/>
      <c r="G424" s="53">
        <f>G431+G429+G425</f>
        <v>7779.9</v>
      </c>
      <c r="H424" s="57">
        <f>H431</f>
        <v>6189</v>
      </c>
      <c r="K424" s="53">
        <f>K431+K429+K425</f>
        <v>7774.9</v>
      </c>
      <c r="L424" s="57">
        <f>L431</f>
        <v>6184</v>
      </c>
    </row>
    <row r="425" spans="1:12" ht="15">
      <c r="A425" s="41"/>
      <c r="B425" s="23" t="s">
        <v>183</v>
      </c>
      <c r="C425" s="23" t="s">
        <v>99</v>
      </c>
      <c r="D425" s="44" t="s">
        <v>129</v>
      </c>
      <c r="E425" s="44" t="s">
        <v>225</v>
      </c>
      <c r="F425" s="23"/>
      <c r="G425" s="25">
        <f>G426</f>
        <v>603.9</v>
      </c>
      <c r="H425" s="35"/>
      <c r="K425" s="25">
        <f>K426</f>
        <v>603.9</v>
      </c>
      <c r="L425" s="35"/>
    </row>
    <row r="426" spans="1:12" ht="15">
      <c r="A426" s="41"/>
      <c r="B426" s="23" t="s">
        <v>184</v>
      </c>
      <c r="C426" s="23" t="s">
        <v>100</v>
      </c>
      <c r="D426" s="44" t="s">
        <v>129</v>
      </c>
      <c r="E426" s="44" t="s">
        <v>225</v>
      </c>
      <c r="F426" s="23"/>
      <c r="G426" s="25">
        <f>G427</f>
        <v>603.9</v>
      </c>
      <c r="H426" s="35"/>
      <c r="K426" s="25">
        <f>K427</f>
        <v>603.9</v>
      </c>
      <c r="L426" s="35"/>
    </row>
    <row r="427" spans="1:12" ht="62.25">
      <c r="A427" s="41"/>
      <c r="B427" s="23" t="s">
        <v>174</v>
      </c>
      <c r="C427" s="23" t="s">
        <v>100</v>
      </c>
      <c r="D427" s="44" t="s">
        <v>129</v>
      </c>
      <c r="E427" s="44" t="s">
        <v>225</v>
      </c>
      <c r="F427" s="23">
        <v>100</v>
      </c>
      <c r="G427" s="25">
        <f>G428</f>
        <v>603.9</v>
      </c>
      <c r="H427" s="35"/>
      <c r="K427" s="25">
        <f>K428</f>
        <v>603.9</v>
      </c>
      <c r="L427" s="35"/>
    </row>
    <row r="428" spans="1:12" ht="15">
      <c r="A428" s="41"/>
      <c r="B428" s="23" t="s">
        <v>175</v>
      </c>
      <c r="C428" s="23" t="s">
        <v>100</v>
      </c>
      <c r="D428" s="44" t="s">
        <v>129</v>
      </c>
      <c r="E428" s="44" t="s">
        <v>225</v>
      </c>
      <c r="F428" s="23">
        <v>120</v>
      </c>
      <c r="G428" s="25">
        <v>603.9</v>
      </c>
      <c r="H428" s="35"/>
      <c r="K428" s="25">
        <v>603.9</v>
      </c>
      <c r="L428" s="35"/>
    </row>
    <row r="429" spans="1:12" ht="15">
      <c r="A429" s="41"/>
      <c r="B429" s="23" t="s">
        <v>163</v>
      </c>
      <c r="C429" s="23" t="s">
        <v>98</v>
      </c>
      <c r="D429" s="44" t="s">
        <v>129</v>
      </c>
      <c r="E429" s="44" t="s">
        <v>225</v>
      </c>
      <c r="F429" s="23" t="s">
        <v>162</v>
      </c>
      <c r="G429" s="25">
        <f>G430</f>
        <v>987</v>
      </c>
      <c r="H429" s="35"/>
      <c r="K429" s="25">
        <f>K430</f>
        <v>987</v>
      </c>
      <c r="L429" s="35"/>
    </row>
    <row r="430" spans="1:12" ht="30.75">
      <c r="A430" s="41"/>
      <c r="B430" s="23" t="s">
        <v>169</v>
      </c>
      <c r="C430" s="23" t="s">
        <v>98</v>
      </c>
      <c r="D430" s="44" t="s">
        <v>129</v>
      </c>
      <c r="E430" s="44" t="s">
        <v>225</v>
      </c>
      <c r="F430" s="23" t="s">
        <v>168</v>
      </c>
      <c r="G430" s="25">
        <f>987</f>
        <v>987</v>
      </c>
      <c r="H430" s="35"/>
      <c r="K430" s="25">
        <f>987</f>
        <v>987</v>
      </c>
      <c r="L430" s="35"/>
    </row>
    <row r="431" spans="1:12" ht="93">
      <c r="A431" s="41"/>
      <c r="B431" s="23" t="s">
        <v>6</v>
      </c>
      <c r="C431" s="23" t="s">
        <v>359</v>
      </c>
      <c r="D431" s="26" t="s">
        <v>129</v>
      </c>
      <c r="E431" s="26" t="s">
        <v>225</v>
      </c>
      <c r="F431" s="23"/>
      <c r="G431" s="25">
        <f>G432</f>
        <v>6189</v>
      </c>
      <c r="H431" s="25">
        <f>H432</f>
        <v>6189</v>
      </c>
      <c r="K431" s="25">
        <f>K432</f>
        <v>6184</v>
      </c>
      <c r="L431" s="25">
        <f>L432</f>
        <v>6184</v>
      </c>
    </row>
    <row r="432" spans="1:12" ht="62.25">
      <c r="A432" s="41"/>
      <c r="B432" s="22" t="s">
        <v>174</v>
      </c>
      <c r="C432" s="23" t="s">
        <v>359</v>
      </c>
      <c r="D432" s="26" t="s">
        <v>129</v>
      </c>
      <c r="E432" s="26" t="s">
        <v>225</v>
      </c>
      <c r="F432" s="23" t="s">
        <v>172</v>
      </c>
      <c r="G432" s="25">
        <f>G433</f>
        <v>6189</v>
      </c>
      <c r="H432" s="35">
        <f>H433</f>
        <v>6189</v>
      </c>
      <c r="K432" s="25">
        <f>K433</f>
        <v>6184</v>
      </c>
      <c r="L432" s="35">
        <f>L433</f>
        <v>6184</v>
      </c>
    </row>
    <row r="433" spans="1:12" ht="15">
      <c r="A433" s="41"/>
      <c r="B433" s="22" t="s">
        <v>175</v>
      </c>
      <c r="C433" s="23" t="s">
        <v>359</v>
      </c>
      <c r="D433" s="26" t="s">
        <v>129</v>
      </c>
      <c r="E433" s="26" t="s">
        <v>225</v>
      </c>
      <c r="F433" s="23" t="s">
        <v>173</v>
      </c>
      <c r="G433" s="25">
        <f>5701+488</f>
        <v>6189</v>
      </c>
      <c r="H433" s="35">
        <f>G433</f>
        <v>6189</v>
      </c>
      <c r="K433" s="25">
        <f>5696+488</f>
        <v>6184</v>
      </c>
      <c r="L433" s="35">
        <f>K433</f>
        <v>6184</v>
      </c>
    </row>
    <row r="434" spans="1:12" ht="46.5">
      <c r="A434" s="41"/>
      <c r="B434" s="48" t="s">
        <v>32</v>
      </c>
      <c r="C434" s="54" t="s">
        <v>289</v>
      </c>
      <c r="D434" s="44" t="s">
        <v>129</v>
      </c>
      <c r="E434" s="44" t="s">
        <v>132</v>
      </c>
      <c r="F434" s="50"/>
      <c r="G434" s="53">
        <f>G435+G437+G439</f>
        <v>16685</v>
      </c>
      <c r="H434" s="35"/>
      <c r="K434" s="53">
        <f>K435+K437+K439</f>
        <v>16685</v>
      </c>
      <c r="L434" s="35"/>
    </row>
    <row r="435" spans="1:12" ht="15">
      <c r="A435" s="41"/>
      <c r="B435" s="22" t="s">
        <v>163</v>
      </c>
      <c r="C435" s="29" t="s">
        <v>290</v>
      </c>
      <c r="D435" s="26" t="s">
        <v>129</v>
      </c>
      <c r="E435" s="26" t="s">
        <v>132</v>
      </c>
      <c r="F435" s="28" t="s">
        <v>162</v>
      </c>
      <c r="G435" s="25">
        <f>G436</f>
        <v>525</v>
      </c>
      <c r="H435" s="35"/>
      <c r="K435" s="25">
        <f>K436</f>
        <v>525</v>
      </c>
      <c r="L435" s="35"/>
    </row>
    <row r="436" spans="1:12" ht="30.75">
      <c r="A436" s="41"/>
      <c r="B436" s="22" t="s">
        <v>169</v>
      </c>
      <c r="C436" s="29" t="s">
        <v>290</v>
      </c>
      <c r="D436" s="26" t="s">
        <v>129</v>
      </c>
      <c r="E436" s="26" t="s">
        <v>132</v>
      </c>
      <c r="F436" s="28" t="s">
        <v>168</v>
      </c>
      <c r="G436" s="25">
        <f>525</f>
        <v>525</v>
      </c>
      <c r="H436" s="35"/>
      <c r="K436" s="25">
        <f>525</f>
        <v>525</v>
      </c>
      <c r="L436" s="35"/>
    </row>
    <row r="437" spans="1:12" ht="15">
      <c r="A437" s="41"/>
      <c r="B437" s="22" t="s">
        <v>163</v>
      </c>
      <c r="C437" s="29" t="s">
        <v>290</v>
      </c>
      <c r="D437" s="26" t="s">
        <v>129</v>
      </c>
      <c r="E437" s="26" t="s">
        <v>139</v>
      </c>
      <c r="F437" s="28" t="s">
        <v>162</v>
      </c>
      <c r="G437" s="25">
        <f>G438</f>
        <v>160</v>
      </c>
      <c r="H437" s="35"/>
      <c r="K437" s="25">
        <f>K438</f>
        <v>160</v>
      </c>
      <c r="L437" s="35"/>
    </row>
    <row r="438" spans="1:12" ht="30.75">
      <c r="A438" s="41"/>
      <c r="B438" s="22" t="s">
        <v>169</v>
      </c>
      <c r="C438" s="29" t="s">
        <v>290</v>
      </c>
      <c r="D438" s="26" t="s">
        <v>129</v>
      </c>
      <c r="E438" s="26" t="s">
        <v>139</v>
      </c>
      <c r="F438" s="28" t="s">
        <v>168</v>
      </c>
      <c r="G438" s="25">
        <f>160</f>
        <v>160</v>
      </c>
      <c r="H438" s="35"/>
      <c r="K438" s="25">
        <f>160</f>
        <v>160</v>
      </c>
      <c r="L438" s="35"/>
    </row>
    <row r="439" spans="1:12" ht="15">
      <c r="A439" s="41"/>
      <c r="B439" s="22" t="s">
        <v>416</v>
      </c>
      <c r="C439" s="29" t="s">
        <v>290</v>
      </c>
      <c r="D439" s="26" t="s">
        <v>137</v>
      </c>
      <c r="E439" s="26" t="s">
        <v>129</v>
      </c>
      <c r="F439" s="28"/>
      <c r="G439" s="25">
        <f>G440</f>
        <v>16000</v>
      </c>
      <c r="H439" s="35"/>
      <c r="K439" s="25">
        <f>K440</f>
        <v>16000</v>
      </c>
      <c r="L439" s="35"/>
    </row>
    <row r="440" spans="1:12" ht="15">
      <c r="A440" s="41"/>
      <c r="B440" s="28" t="s">
        <v>166</v>
      </c>
      <c r="C440" s="29" t="s">
        <v>290</v>
      </c>
      <c r="D440" s="26" t="s">
        <v>137</v>
      </c>
      <c r="E440" s="26" t="s">
        <v>129</v>
      </c>
      <c r="F440" s="28" t="s">
        <v>164</v>
      </c>
      <c r="G440" s="25">
        <f>G441</f>
        <v>16000</v>
      </c>
      <c r="H440" s="35"/>
      <c r="K440" s="25">
        <f>K441</f>
        <v>16000</v>
      </c>
      <c r="L440" s="35"/>
    </row>
    <row r="441" spans="1:12" ht="15">
      <c r="A441" s="41"/>
      <c r="B441" s="28" t="s">
        <v>236</v>
      </c>
      <c r="C441" s="29" t="s">
        <v>290</v>
      </c>
      <c r="D441" s="26" t="s">
        <v>137</v>
      </c>
      <c r="E441" s="26" t="s">
        <v>129</v>
      </c>
      <c r="F441" s="28" t="s">
        <v>91</v>
      </c>
      <c r="G441" s="25">
        <f>16000</f>
        <v>16000</v>
      </c>
      <c r="H441" s="35"/>
      <c r="K441" s="25">
        <f>16000</f>
        <v>16000</v>
      </c>
      <c r="L441" s="35"/>
    </row>
    <row r="442" spans="1:12" ht="15">
      <c r="A442" s="41"/>
      <c r="B442" s="48" t="s">
        <v>243</v>
      </c>
      <c r="C442" s="54" t="s">
        <v>291</v>
      </c>
      <c r="D442" s="44"/>
      <c r="E442" s="44"/>
      <c r="F442" s="48"/>
      <c r="G442" s="53">
        <f>G443+G446+G461+G490+G512</f>
        <v>368747.19999999995</v>
      </c>
      <c r="H442" s="53">
        <f>H443+H446+H461+H490+H512</f>
        <v>77</v>
      </c>
      <c r="K442" s="53">
        <f>K443+K446+K461+K490+K512</f>
        <v>392255.9</v>
      </c>
      <c r="L442" s="53">
        <f>L443+L446+L461+L490+L512</f>
        <v>81</v>
      </c>
    </row>
    <row r="443" spans="1:12" ht="15">
      <c r="A443" s="41"/>
      <c r="B443" s="22" t="s">
        <v>242</v>
      </c>
      <c r="C443" s="29" t="s">
        <v>292</v>
      </c>
      <c r="D443" s="26" t="s">
        <v>129</v>
      </c>
      <c r="E443" s="26" t="s">
        <v>153</v>
      </c>
      <c r="F443" s="61"/>
      <c r="G443" s="25">
        <f>G444</f>
        <v>4531</v>
      </c>
      <c r="H443" s="35"/>
      <c r="K443" s="25">
        <f>K444</f>
        <v>4531</v>
      </c>
      <c r="L443" s="35"/>
    </row>
    <row r="444" spans="1:12" ht="62.25">
      <c r="A444" s="41"/>
      <c r="B444" s="22" t="s">
        <v>174</v>
      </c>
      <c r="C444" s="29" t="s">
        <v>292</v>
      </c>
      <c r="D444" s="26" t="s">
        <v>129</v>
      </c>
      <c r="E444" s="26" t="s">
        <v>153</v>
      </c>
      <c r="F444" s="28" t="s">
        <v>172</v>
      </c>
      <c r="G444" s="25">
        <f>G445</f>
        <v>4531</v>
      </c>
      <c r="H444" s="35"/>
      <c r="K444" s="25">
        <f>K445</f>
        <v>4531</v>
      </c>
      <c r="L444" s="35"/>
    </row>
    <row r="445" spans="1:12" ht="15">
      <c r="A445" s="41"/>
      <c r="B445" s="22" t="s">
        <v>175</v>
      </c>
      <c r="C445" s="29" t="s">
        <v>292</v>
      </c>
      <c r="D445" s="26" t="s">
        <v>129</v>
      </c>
      <c r="E445" s="26" t="s">
        <v>153</v>
      </c>
      <c r="F445" s="28" t="s">
        <v>173</v>
      </c>
      <c r="G445" s="25">
        <v>4531</v>
      </c>
      <c r="H445" s="35"/>
      <c r="K445" s="25">
        <v>4531</v>
      </c>
      <c r="L445" s="35"/>
    </row>
    <row r="446" spans="1:12" ht="15">
      <c r="A446" s="41"/>
      <c r="B446" s="22" t="s">
        <v>183</v>
      </c>
      <c r="C446" s="29" t="s">
        <v>292</v>
      </c>
      <c r="D446" s="26" t="s">
        <v>129</v>
      </c>
      <c r="E446" s="26" t="s">
        <v>132</v>
      </c>
      <c r="F446" s="28"/>
      <c r="G446" s="25">
        <f>G447+G450+G453+G458</f>
        <v>176295.99999999997</v>
      </c>
      <c r="H446" s="35"/>
      <c r="K446" s="25">
        <f>K447+K450+K453+K458</f>
        <v>199800.7</v>
      </c>
      <c r="L446" s="35"/>
    </row>
    <row r="447" spans="1:12" ht="15">
      <c r="A447" s="41"/>
      <c r="B447" s="22" t="s">
        <v>184</v>
      </c>
      <c r="C447" s="26" t="s">
        <v>293</v>
      </c>
      <c r="D447" s="26" t="s">
        <v>129</v>
      </c>
      <c r="E447" s="26" t="s">
        <v>132</v>
      </c>
      <c r="F447" s="28"/>
      <c r="G447" s="25">
        <f>G448</f>
        <v>56170.79999999999</v>
      </c>
      <c r="H447" s="35"/>
      <c r="K447" s="25">
        <f>K448</f>
        <v>64591.10000000001</v>
      </c>
      <c r="L447" s="35"/>
    </row>
    <row r="448" spans="1:12" ht="62.25">
      <c r="A448" s="41"/>
      <c r="B448" s="22" t="s">
        <v>174</v>
      </c>
      <c r="C448" s="26" t="s">
        <v>293</v>
      </c>
      <c r="D448" s="26" t="s">
        <v>129</v>
      </c>
      <c r="E448" s="26" t="s">
        <v>132</v>
      </c>
      <c r="F448" s="26" t="s">
        <v>172</v>
      </c>
      <c r="G448" s="25">
        <f>G449</f>
        <v>56170.79999999999</v>
      </c>
      <c r="H448" s="35"/>
      <c r="K448" s="25">
        <f>K449</f>
        <v>64591.10000000001</v>
      </c>
      <c r="L448" s="35"/>
    </row>
    <row r="449" spans="1:12" ht="15">
      <c r="A449" s="41"/>
      <c r="B449" s="22" t="s">
        <v>175</v>
      </c>
      <c r="C449" s="26" t="s">
        <v>293</v>
      </c>
      <c r="D449" s="26" t="s">
        <v>129</v>
      </c>
      <c r="E449" s="26" t="s">
        <v>132</v>
      </c>
      <c r="F449" s="26" t="s">
        <v>173</v>
      </c>
      <c r="G449" s="25">
        <f>95286.8-3500-5194.6+67.9-7800-8400-2.3+8500-22600+600-787</f>
        <v>56170.79999999999</v>
      </c>
      <c r="H449" s="35"/>
      <c r="K449" s="25">
        <f>95286.8-2067.9-18966.7-9623.1+600-638</f>
        <v>64591.10000000001</v>
      </c>
      <c r="L449" s="35"/>
    </row>
    <row r="450" spans="1:12" ht="15">
      <c r="A450" s="41"/>
      <c r="B450" s="22" t="s">
        <v>185</v>
      </c>
      <c r="C450" s="26" t="s">
        <v>294</v>
      </c>
      <c r="D450" s="26" t="s">
        <v>129</v>
      </c>
      <c r="E450" s="26" t="s">
        <v>132</v>
      </c>
      <c r="F450" s="28"/>
      <c r="G450" s="25">
        <f>G451</f>
        <v>100724.9</v>
      </c>
      <c r="H450" s="35"/>
      <c r="K450" s="25">
        <f>K451</f>
        <v>123489.3</v>
      </c>
      <c r="L450" s="35"/>
    </row>
    <row r="451" spans="1:12" ht="62.25">
      <c r="A451" s="41"/>
      <c r="B451" s="22" t="s">
        <v>174</v>
      </c>
      <c r="C451" s="26" t="s">
        <v>294</v>
      </c>
      <c r="D451" s="26" t="s">
        <v>129</v>
      </c>
      <c r="E451" s="26" t="s">
        <v>132</v>
      </c>
      <c r="F451" s="26" t="s">
        <v>172</v>
      </c>
      <c r="G451" s="25">
        <f>G452</f>
        <v>100724.9</v>
      </c>
      <c r="H451" s="35"/>
      <c r="K451" s="25">
        <f>K452</f>
        <v>123489.3</v>
      </c>
      <c r="L451" s="35"/>
    </row>
    <row r="452" spans="1:12" ht="15">
      <c r="A452" s="41"/>
      <c r="B452" s="22" t="s">
        <v>175</v>
      </c>
      <c r="C452" s="26" t="s">
        <v>294</v>
      </c>
      <c r="D452" s="26" t="s">
        <v>129</v>
      </c>
      <c r="E452" s="26" t="s">
        <v>132</v>
      </c>
      <c r="F452" s="26" t="s">
        <v>173</v>
      </c>
      <c r="G452" s="25">
        <f>123489.3-22764.4</f>
        <v>100724.9</v>
      </c>
      <c r="H452" s="35"/>
      <c r="K452" s="25">
        <v>123489.3</v>
      </c>
      <c r="L452" s="35"/>
    </row>
    <row r="453" spans="1:12" ht="30.75">
      <c r="A453" s="41"/>
      <c r="B453" s="22" t="s">
        <v>186</v>
      </c>
      <c r="C453" s="26" t="s">
        <v>295</v>
      </c>
      <c r="D453" s="26" t="s">
        <v>129</v>
      </c>
      <c r="E453" s="26" t="s">
        <v>132</v>
      </c>
      <c r="F453" s="28"/>
      <c r="G453" s="25">
        <f>G454+G456</f>
        <v>19075.3</v>
      </c>
      <c r="H453" s="35"/>
      <c r="K453" s="25">
        <f>K454+K456</f>
        <v>11395.3</v>
      </c>
      <c r="L453" s="35"/>
    </row>
    <row r="454" spans="1:12" ht="15">
      <c r="A454" s="41"/>
      <c r="B454" s="22" t="s">
        <v>163</v>
      </c>
      <c r="C454" s="26" t="s">
        <v>295</v>
      </c>
      <c r="D454" s="26" t="s">
        <v>129</v>
      </c>
      <c r="E454" s="26" t="s">
        <v>132</v>
      </c>
      <c r="F454" s="26" t="s">
        <v>162</v>
      </c>
      <c r="G454" s="25">
        <f>G455</f>
        <v>19025.3</v>
      </c>
      <c r="H454" s="35"/>
      <c r="K454" s="25">
        <f>K455</f>
        <v>11345.3</v>
      </c>
      <c r="L454" s="35"/>
    </row>
    <row r="455" spans="1:12" ht="30.75">
      <c r="A455" s="41"/>
      <c r="B455" s="22" t="s">
        <v>169</v>
      </c>
      <c r="C455" s="26" t="s">
        <v>295</v>
      </c>
      <c r="D455" s="26" t="s">
        <v>129</v>
      </c>
      <c r="E455" s="26" t="s">
        <v>132</v>
      </c>
      <c r="F455" s="26" t="s">
        <v>168</v>
      </c>
      <c r="G455" s="25">
        <f>28185.3-9160</f>
        <v>19025.3</v>
      </c>
      <c r="H455" s="35"/>
      <c r="K455" s="25">
        <f>28185.3-16840</f>
        <v>11345.3</v>
      </c>
      <c r="L455" s="35"/>
    </row>
    <row r="456" spans="1:12" ht="15">
      <c r="A456" s="41"/>
      <c r="B456" s="22" t="s">
        <v>187</v>
      </c>
      <c r="C456" s="26" t="s">
        <v>295</v>
      </c>
      <c r="D456" s="26" t="s">
        <v>129</v>
      </c>
      <c r="E456" s="26" t="s">
        <v>132</v>
      </c>
      <c r="F456" s="26" t="s">
        <v>188</v>
      </c>
      <c r="G456" s="25">
        <f>G457</f>
        <v>50</v>
      </c>
      <c r="H456" s="35"/>
      <c r="K456" s="25">
        <f>K457</f>
        <v>50</v>
      </c>
      <c r="L456" s="35"/>
    </row>
    <row r="457" spans="1:12" ht="15">
      <c r="A457" s="41"/>
      <c r="B457" s="22" t="s">
        <v>189</v>
      </c>
      <c r="C457" s="26" t="s">
        <v>295</v>
      </c>
      <c r="D457" s="26" t="s">
        <v>129</v>
      </c>
      <c r="E457" s="26" t="s">
        <v>132</v>
      </c>
      <c r="F457" s="26" t="s">
        <v>190</v>
      </c>
      <c r="G457" s="25">
        <f>50</f>
        <v>50</v>
      </c>
      <c r="H457" s="35"/>
      <c r="K457" s="25">
        <f>50</f>
        <v>50</v>
      </c>
      <c r="L457" s="35"/>
    </row>
    <row r="458" spans="1:12" ht="15">
      <c r="A458" s="41"/>
      <c r="B458" s="22" t="s">
        <v>383</v>
      </c>
      <c r="C458" s="26" t="s">
        <v>384</v>
      </c>
      <c r="D458" s="26" t="s">
        <v>129</v>
      </c>
      <c r="E458" s="26" t="s">
        <v>132</v>
      </c>
      <c r="F458" s="26"/>
      <c r="G458" s="25">
        <f>G459</f>
        <v>325</v>
      </c>
      <c r="H458" s="35"/>
      <c r="K458" s="25">
        <f>K459</f>
        <v>325</v>
      </c>
      <c r="L458" s="35"/>
    </row>
    <row r="459" spans="1:12" ht="15">
      <c r="A459" s="41"/>
      <c r="B459" s="22" t="s">
        <v>163</v>
      </c>
      <c r="C459" s="26" t="s">
        <v>384</v>
      </c>
      <c r="D459" s="26" t="s">
        <v>129</v>
      </c>
      <c r="E459" s="26" t="s">
        <v>132</v>
      </c>
      <c r="F459" s="26" t="s">
        <v>162</v>
      </c>
      <c r="G459" s="25">
        <f>G460</f>
        <v>325</v>
      </c>
      <c r="H459" s="35"/>
      <c r="K459" s="25">
        <f>K460</f>
        <v>325</v>
      </c>
      <c r="L459" s="35"/>
    </row>
    <row r="460" spans="1:12" ht="30.75">
      <c r="A460" s="41"/>
      <c r="B460" s="22" t="s">
        <v>169</v>
      </c>
      <c r="C460" s="26" t="s">
        <v>384</v>
      </c>
      <c r="D460" s="26" t="s">
        <v>129</v>
      </c>
      <c r="E460" s="26" t="s">
        <v>132</v>
      </c>
      <c r="F460" s="26" t="s">
        <v>168</v>
      </c>
      <c r="G460" s="25">
        <f>325</f>
        <v>325</v>
      </c>
      <c r="H460" s="35"/>
      <c r="K460" s="25">
        <f>325</f>
        <v>325</v>
      </c>
      <c r="L460" s="35"/>
    </row>
    <row r="461" spans="1:12" ht="15">
      <c r="A461" s="41"/>
      <c r="B461" s="22" t="s">
        <v>243</v>
      </c>
      <c r="C461" s="26" t="s">
        <v>291</v>
      </c>
      <c r="D461" s="26" t="s">
        <v>129</v>
      </c>
      <c r="E461" s="26" t="s">
        <v>139</v>
      </c>
      <c r="F461" s="26"/>
      <c r="G461" s="25">
        <f>G462+G474</f>
        <v>44722.90000000001</v>
      </c>
      <c r="H461" s="35"/>
      <c r="K461" s="25">
        <f>K462+K474</f>
        <v>44722.90000000001</v>
      </c>
      <c r="L461" s="35"/>
    </row>
    <row r="462" spans="1:12" ht="15">
      <c r="A462" s="41"/>
      <c r="B462" s="22" t="s">
        <v>183</v>
      </c>
      <c r="C462" s="26" t="s">
        <v>296</v>
      </c>
      <c r="D462" s="26" t="s">
        <v>129</v>
      </c>
      <c r="E462" s="26" t="s">
        <v>139</v>
      </c>
      <c r="F462" s="26"/>
      <c r="G462" s="25">
        <f>G463+G466+G469</f>
        <v>37398.100000000006</v>
      </c>
      <c r="H462" s="22"/>
      <c r="K462" s="25">
        <f>K463+K466+K469</f>
        <v>37398.100000000006</v>
      </c>
      <c r="L462" s="22"/>
    </row>
    <row r="463" spans="1:12" ht="15">
      <c r="A463" s="41"/>
      <c r="B463" s="22" t="s">
        <v>184</v>
      </c>
      <c r="C463" s="26" t="s">
        <v>293</v>
      </c>
      <c r="D463" s="26" t="s">
        <v>129</v>
      </c>
      <c r="E463" s="26" t="s">
        <v>139</v>
      </c>
      <c r="F463" s="26"/>
      <c r="G463" s="25">
        <f>G464</f>
        <v>14527.7</v>
      </c>
      <c r="H463" s="22"/>
      <c r="K463" s="25">
        <f>K464</f>
        <v>14527.7</v>
      </c>
      <c r="L463" s="22"/>
    </row>
    <row r="464" spans="1:12" ht="62.25">
      <c r="A464" s="41"/>
      <c r="B464" s="22" t="s">
        <v>174</v>
      </c>
      <c r="C464" s="26" t="s">
        <v>293</v>
      </c>
      <c r="D464" s="26" t="s">
        <v>129</v>
      </c>
      <c r="E464" s="26" t="s">
        <v>139</v>
      </c>
      <c r="F464" s="26" t="s">
        <v>172</v>
      </c>
      <c r="G464" s="25">
        <f>G465</f>
        <v>14527.7</v>
      </c>
      <c r="H464" s="22"/>
      <c r="K464" s="25">
        <f>K465</f>
        <v>14527.7</v>
      </c>
      <c r="L464" s="22"/>
    </row>
    <row r="465" spans="1:12" ht="15">
      <c r="A465" s="41"/>
      <c r="B465" s="22" t="s">
        <v>175</v>
      </c>
      <c r="C465" s="26" t="s">
        <v>293</v>
      </c>
      <c r="D465" s="26" t="s">
        <v>129</v>
      </c>
      <c r="E465" s="26" t="s">
        <v>139</v>
      </c>
      <c r="F465" s="26" t="s">
        <v>173</v>
      </c>
      <c r="G465" s="25">
        <v>14527.7</v>
      </c>
      <c r="H465" s="22"/>
      <c r="K465" s="25">
        <v>14527.7</v>
      </c>
      <c r="L465" s="22"/>
    </row>
    <row r="466" spans="1:12" ht="15">
      <c r="A466" s="41"/>
      <c r="B466" s="22" t="s">
        <v>185</v>
      </c>
      <c r="C466" s="26" t="s">
        <v>294</v>
      </c>
      <c r="D466" s="26" t="s">
        <v>129</v>
      </c>
      <c r="E466" s="26" t="s">
        <v>139</v>
      </c>
      <c r="F466" s="26"/>
      <c r="G466" s="25">
        <f>G467</f>
        <v>20304.4</v>
      </c>
      <c r="H466" s="22"/>
      <c r="K466" s="25">
        <f>K467</f>
        <v>20304.4</v>
      </c>
      <c r="L466" s="22"/>
    </row>
    <row r="467" spans="1:12" ht="62.25">
      <c r="A467" s="41"/>
      <c r="B467" s="22" t="s">
        <v>174</v>
      </c>
      <c r="C467" s="26" t="s">
        <v>294</v>
      </c>
      <c r="D467" s="26" t="s">
        <v>129</v>
      </c>
      <c r="E467" s="26" t="s">
        <v>139</v>
      </c>
      <c r="F467" s="26" t="s">
        <v>172</v>
      </c>
      <c r="G467" s="25">
        <f>G468</f>
        <v>20304.4</v>
      </c>
      <c r="H467" s="22"/>
      <c r="K467" s="25">
        <f>K468</f>
        <v>20304.4</v>
      </c>
      <c r="L467" s="22"/>
    </row>
    <row r="468" spans="1:12" ht="15">
      <c r="A468" s="41"/>
      <c r="B468" s="22" t="s">
        <v>175</v>
      </c>
      <c r="C468" s="26" t="s">
        <v>294</v>
      </c>
      <c r="D468" s="26" t="s">
        <v>129</v>
      </c>
      <c r="E468" s="26" t="s">
        <v>139</v>
      </c>
      <c r="F468" s="26" t="s">
        <v>173</v>
      </c>
      <c r="G468" s="25">
        <v>20304.4</v>
      </c>
      <c r="H468" s="22"/>
      <c r="K468" s="25">
        <v>20304.4</v>
      </c>
      <c r="L468" s="22"/>
    </row>
    <row r="469" spans="1:12" ht="30.75">
      <c r="A469" s="41"/>
      <c r="B469" s="22" t="s">
        <v>186</v>
      </c>
      <c r="C469" s="26" t="s">
        <v>295</v>
      </c>
      <c r="D469" s="26" t="s">
        <v>129</v>
      </c>
      <c r="E469" s="26" t="s">
        <v>139</v>
      </c>
      <c r="F469" s="26"/>
      <c r="G469" s="25">
        <f>G470+G472</f>
        <v>2566</v>
      </c>
      <c r="H469" s="22"/>
      <c r="K469" s="25">
        <f>K470+K472</f>
        <v>2566</v>
      </c>
      <c r="L469" s="22"/>
    </row>
    <row r="470" spans="1:12" ht="15">
      <c r="A470" s="41"/>
      <c r="B470" s="22" t="s">
        <v>163</v>
      </c>
      <c r="C470" s="26" t="s">
        <v>295</v>
      </c>
      <c r="D470" s="26" t="s">
        <v>129</v>
      </c>
      <c r="E470" s="26" t="s">
        <v>139</v>
      </c>
      <c r="F470" s="26" t="s">
        <v>162</v>
      </c>
      <c r="G470" s="25">
        <f>G471</f>
        <v>2526</v>
      </c>
      <c r="H470" s="22"/>
      <c r="K470" s="25">
        <f>K471</f>
        <v>2526</v>
      </c>
      <c r="L470" s="22"/>
    </row>
    <row r="471" spans="1:12" ht="30.75">
      <c r="A471" s="41"/>
      <c r="B471" s="22" t="s">
        <v>169</v>
      </c>
      <c r="C471" s="26" t="s">
        <v>295</v>
      </c>
      <c r="D471" s="26" t="s">
        <v>129</v>
      </c>
      <c r="E471" s="26" t="s">
        <v>139</v>
      </c>
      <c r="F471" s="26" t="s">
        <v>168</v>
      </c>
      <c r="G471" s="25">
        <f>2526</f>
        <v>2526</v>
      </c>
      <c r="H471" s="22"/>
      <c r="K471" s="25">
        <f>2526</f>
        <v>2526</v>
      </c>
      <c r="L471" s="22"/>
    </row>
    <row r="472" spans="1:12" ht="15">
      <c r="A472" s="41"/>
      <c r="B472" s="22" t="s">
        <v>187</v>
      </c>
      <c r="C472" s="26" t="s">
        <v>295</v>
      </c>
      <c r="D472" s="26" t="s">
        <v>129</v>
      </c>
      <c r="E472" s="26" t="s">
        <v>139</v>
      </c>
      <c r="F472" s="26" t="s">
        <v>188</v>
      </c>
      <c r="G472" s="25">
        <f>G473</f>
        <v>40</v>
      </c>
      <c r="H472" s="22"/>
      <c r="K472" s="25">
        <f>K473</f>
        <v>40</v>
      </c>
      <c r="L472" s="22"/>
    </row>
    <row r="473" spans="1:12" ht="15">
      <c r="A473" s="41"/>
      <c r="B473" s="22" t="s">
        <v>189</v>
      </c>
      <c r="C473" s="26" t="s">
        <v>295</v>
      </c>
      <c r="D473" s="26" t="s">
        <v>129</v>
      </c>
      <c r="E473" s="26" t="s">
        <v>139</v>
      </c>
      <c r="F473" s="26" t="s">
        <v>190</v>
      </c>
      <c r="G473" s="25">
        <f>40</f>
        <v>40</v>
      </c>
      <c r="H473" s="22"/>
      <c r="K473" s="25">
        <f>40</f>
        <v>40</v>
      </c>
      <c r="L473" s="22"/>
    </row>
    <row r="474" spans="1:12" ht="30.75">
      <c r="A474" s="41"/>
      <c r="B474" s="42" t="s">
        <v>16</v>
      </c>
      <c r="C474" s="26" t="s">
        <v>291</v>
      </c>
      <c r="D474" s="26" t="s">
        <v>129</v>
      </c>
      <c r="E474" s="26" t="s">
        <v>139</v>
      </c>
      <c r="F474" s="26"/>
      <c r="G474" s="25">
        <f>G475+G487</f>
        <v>7324.8</v>
      </c>
      <c r="H474" s="22"/>
      <c r="K474" s="25">
        <f>K475+K487</f>
        <v>7324.8</v>
      </c>
      <c r="L474" s="22"/>
    </row>
    <row r="475" spans="1:12" ht="15">
      <c r="A475" s="41"/>
      <c r="B475" s="22" t="s">
        <v>183</v>
      </c>
      <c r="C475" s="26" t="s">
        <v>296</v>
      </c>
      <c r="D475" s="26" t="s">
        <v>129</v>
      </c>
      <c r="E475" s="26" t="s">
        <v>139</v>
      </c>
      <c r="F475" s="26"/>
      <c r="G475" s="25">
        <f>G479+G482+G476</f>
        <v>5122.5</v>
      </c>
      <c r="H475" s="22"/>
      <c r="K475" s="25">
        <f>K479+K482+K476</f>
        <v>5122.5</v>
      </c>
      <c r="L475" s="22"/>
    </row>
    <row r="476" spans="1:12" ht="15">
      <c r="A476" s="41"/>
      <c r="B476" s="22" t="s">
        <v>184</v>
      </c>
      <c r="C476" s="26" t="s">
        <v>293</v>
      </c>
      <c r="D476" s="26" t="s">
        <v>129</v>
      </c>
      <c r="E476" s="26" t="s">
        <v>139</v>
      </c>
      <c r="F476" s="26"/>
      <c r="G476" s="25">
        <f>G477</f>
        <v>455.4</v>
      </c>
      <c r="H476" s="22"/>
      <c r="K476" s="25">
        <f>K477</f>
        <v>455.4</v>
      </c>
      <c r="L476" s="22"/>
    </row>
    <row r="477" spans="1:12" ht="62.25">
      <c r="A477" s="41"/>
      <c r="B477" s="22" t="s">
        <v>174</v>
      </c>
      <c r="C477" s="26" t="s">
        <v>293</v>
      </c>
      <c r="D477" s="26" t="s">
        <v>129</v>
      </c>
      <c r="E477" s="26" t="s">
        <v>139</v>
      </c>
      <c r="F477" s="26" t="s">
        <v>172</v>
      </c>
      <c r="G477" s="25">
        <f>G478</f>
        <v>455.4</v>
      </c>
      <c r="H477" s="22"/>
      <c r="K477" s="25">
        <f>K478</f>
        <v>455.4</v>
      </c>
      <c r="L477" s="22"/>
    </row>
    <row r="478" spans="1:12" ht="15">
      <c r="A478" s="41"/>
      <c r="B478" s="22" t="s">
        <v>175</v>
      </c>
      <c r="C478" s="26" t="s">
        <v>293</v>
      </c>
      <c r="D478" s="26" t="s">
        <v>129</v>
      </c>
      <c r="E478" s="26" t="s">
        <v>139</v>
      </c>
      <c r="F478" s="26" t="s">
        <v>173</v>
      </c>
      <c r="G478" s="25">
        <v>455.4</v>
      </c>
      <c r="H478" s="22"/>
      <c r="K478" s="25">
        <v>455.4</v>
      </c>
      <c r="L478" s="22"/>
    </row>
    <row r="479" spans="1:12" ht="15">
      <c r="A479" s="41"/>
      <c r="B479" s="22" t="s">
        <v>185</v>
      </c>
      <c r="C479" s="26" t="s">
        <v>294</v>
      </c>
      <c r="D479" s="26" t="s">
        <v>129</v>
      </c>
      <c r="E479" s="26" t="s">
        <v>139</v>
      </c>
      <c r="F479" s="26"/>
      <c r="G479" s="25">
        <f>G480</f>
        <v>3556.4</v>
      </c>
      <c r="H479" s="22"/>
      <c r="K479" s="25">
        <f>K480</f>
        <v>3556.4</v>
      </c>
      <c r="L479" s="22"/>
    </row>
    <row r="480" spans="1:12" ht="62.25">
      <c r="A480" s="41"/>
      <c r="B480" s="22" t="s">
        <v>174</v>
      </c>
      <c r="C480" s="26" t="s">
        <v>294</v>
      </c>
      <c r="D480" s="26" t="s">
        <v>129</v>
      </c>
      <c r="E480" s="26" t="s">
        <v>139</v>
      </c>
      <c r="F480" s="26" t="s">
        <v>172</v>
      </c>
      <c r="G480" s="25">
        <f>G481</f>
        <v>3556.4</v>
      </c>
      <c r="H480" s="22"/>
      <c r="K480" s="25">
        <f>K481</f>
        <v>3556.4</v>
      </c>
      <c r="L480" s="22"/>
    </row>
    <row r="481" spans="1:12" ht="15">
      <c r="A481" s="41"/>
      <c r="B481" s="22" t="s">
        <v>175</v>
      </c>
      <c r="C481" s="26" t="s">
        <v>294</v>
      </c>
      <c r="D481" s="26" t="s">
        <v>129</v>
      </c>
      <c r="E481" s="26" t="s">
        <v>139</v>
      </c>
      <c r="F481" s="26" t="s">
        <v>173</v>
      </c>
      <c r="G481" s="25">
        <v>3556.4</v>
      </c>
      <c r="H481" s="22"/>
      <c r="K481" s="25">
        <v>3556.4</v>
      </c>
      <c r="L481" s="22"/>
    </row>
    <row r="482" spans="1:12" ht="30.75">
      <c r="A482" s="41"/>
      <c r="B482" s="22" t="s">
        <v>186</v>
      </c>
      <c r="C482" s="26" t="s">
        <v>295</v>
      </c>
      <c r="D482" s="26" t="s">
        <v>129</v>
      </c>
      <c r="E482" s="26" t="s">
        <v>139</v>
      </c>
      <c r="F482" s="26"/>
      <c r="G482" s="25">
        <f>G483+G485</f>
        <v>1110.7</v>
      </c>
      <c r="H482" s="22"/>
      <c r="K482" s="25">
        <f>K483+K485</f>
        <v>1110.7</v>
      </c>
      <c r="L482" s="22"/>
    </row>
    <row r="483" spans="1:12" ht="15">
      <c r="A483" s="41"/>
      <c r="B483" s="22" t="s">
        <v>163</v>
      </c>
      <c r="C483" s="26" t="s">
        <v>295</v>
      </c>
      <c r="D483" s="26" t="s">
        <v>129</v>
      </c>
      <c r="E483" s="26" t="s">
        <v>139</v>
      </c>
      <c r="F483" s="26" t="s">
        <v>162</v>
      </c>
      <c r="G483" s="25">
        <f>G484</f>
        <v>1108.7</v>
      </c>
      <c r="H483" s="22"/>
      <c r="K483" s="25">
        <f>K484</f>
        <v>1108.7</v>
      </c>
      <c r="L483" s="22"/>
    </row>
    <row r="484" spans="1:12" ht="30.75">
      <c r="A484" s="41"/>
      <c r="B484" s="22" t="s">
        <v>169</v>
      </c>
      <c r="C484" s="26" t="s">
        <v>295</v>
      </c>
      <c r="D484" s="26" t="s">
        <v>129</v>
      </c>
      <c r="E484" s="26" t="s">
        <v>139</v>
      </c>
      <c r="F484" s="26" t="s">
        <v>168</v>
      </c>
      <c r="G484" s="25">
        <f>1108.7</f>
        <v>1108.7</v>
      </c>
      <c r="H484" s="22"/>
      <c r="K484" s="25">
        <f>1108.7</f>
        <v>1108.7</v>
      </c>
      <c r="L484" s="22"/>
    </row>
    <row r="485" spans="1:12" ht="15">
      <c r="A485" s="41"/>
      <c r="B485" s="22" t="s">
        <v>187</v>
      </c>
      <c r="C485" s="26" t="s">
        <v>295</v>
      </c>
      <c r="D485" s="26" t="s">
        <v>129</v>
      </c>
      <c r="E485" s="26" t="s">
        <v>139</v>
      </c>
      <c r="F485" s="26" t="s">
        <v>188</v>
      </c>
      <c r="G485" s="25">
        <f>G486</f>
        <v>2</v>
      </c>
      <c r="H485" s="22"/>
      <c r="K485" s="25">
        <f>K486</f>
        <v>2</v>
      </c>
      <c r="L485" s="22"/>
    </row>
    <row r="486" spans="1:12" ht="15">
      <c r="A486" s="41"/>
      <c r="B486" s="22" t="s">
        <v>189</v>
      </c>
      <c r="C486" s="26" t="s">
        <v>295</v>
      </c>
      <c r="D486" s="26" t="s">
        <v>129</v>
      </c>
      <c r="E486" s="26" t="s">
        <v>139</v>
      </c>
      <c r="F486" s="26" t="s">
        <v>190</v>
      </c>
      <c r="G486" s="25">
        <f>2</f>
        <v>2</v>
      </c>
      <c r="H486" s="22"/>
      <c r="K486" s="25">
        <f>2</f>
        <v>2</v>
      </c>
      <c r="L486" s="22"/>
    </row>
    <row r="487" spans="1:12" ht="30.75">
      <c r="A487" s="41"/>
      <c r="B487" s="22" t="s">
        <v>362</v>
      </c>
      <c r="C487" s="26" t="s">
        <v>17</v>
      </c>
      <c r="D487" s="26" t="s">
        <v>129</v>
      </c>
      <c r="E487" s="26" t="s">
        <v>139</v>
      </c>
      <c r="F487" s="26"/>
      <c r="G487" s="25">
        <f>G488</f>
        <v>2202.3</v>
      </c>
      <c r="H487" s="22"/>
      <c r="K487" s="25">
        <f>K488</f>
        <v>2202.3</v>
      </c>
      <c r="L487" s="22"/>
    </row>
    <row r="488" spans="1:12" ht="62.25">
      <c r="A488" s="41"/>
      <c r="B488" s="22" t="s">
        <v>174</v>
      </c>
      <c r="C488" s="26" t="s">
        <v>17</v>
      </c>
      <c r="D488" s="26" t="s">
        <v>129</v>
      </c>
      <c r="E488" s="26" t="s">
        <v>139</v>
      </c>
      <c r="F488" s="26" t="s">
        <v>172</v>
      </c>
      <c r="G488" s="25">
        <f>G489</f>
        <v>2202.3</v>
      </c>
      <c r="H488" s="22"/>
      <c r="K488" s="25">
        <f>K489</f>
        <v>2202.3</v>
      </c>
      <c r="L488" s="22"/>
    </row>
    <row r="489" spans="1:12" ht="15">
      <c r="A489" s="41"/>
      <c r="B489" s="22" t="s">
        <v>175</v>
      </c>
      <c r="C489" s="26" t="s">
        <v>17</v>
      </c>
      <c r="D489" s="26" t="s">
        <v>129</v>
      </c>
      <c r="E489" s="26" t="s">
        <v>139</v>
      </c>
      <c r="F489" s="26" t="s">
        <v>173</v>
      </c>
      <c r="G489" s="25">
        <f>2202.3</f>
        <v>2202.3</v>
      </c>
      <c r="H489" s="22"/>
      <c r="K489" s="25">
        <f>2202.3</f>
        <v>2202.3</v>
      </c>
      <c r="L489" s="22"/>
    </row>
    <row r="490" spans="1:12" ht="15">
      <c r="A490" s="41"/>
      <c r="B490" s="22" t="s">
        <v>239</v>
      </c>
      <c r="C490" s="26" t="s">
        <v>291</v>
      </c>
      <c r="D490" s="26" t="s">
        <v>129</v>
      </c>
      <c r="E490" s="26" t="s">
        <v>225</v>
      </c>
      <c r="F490" s="26"/>
      <c r="G490" s="25">
        <f>G497+G494+G491</f>
        <v>126487.8</v>
      </c>
      <c r="H490" s="25">
        <f>H497+H491</f>
        <v>77</v>
      </c>
      <c r="I490" s="25">
        <f>I497</f>
        <v>0</v>
      </c>
      <c r="J490" s="25">
        <f>J497</f>
        <v>0</v>
      </c>
      <c r="K490" s="25">
        <f>K497+K494+K491</f>
        <v>126491.8</v>
      </c>
      <c r="L490" s="25">
        <f>L497+L491</f>
        <v>81</v>
      </c>
    </row>
    <row r="491" spans="1:12" ht="62.25">
      <c r="A491" s="41"/>
      <c r="B491" s="22" t="s">
        <v>468</v>
      </c>
      <c r="C491" s="26" t="s">
        <v>469</v>
      </c>
      <c r="D491" s="26" t="s">
        <v>129</v>
      </c>
      <c r="E491" s="26" t="s">
        <v>225</v>
      </c>
      <c r="F491" s="23"/>
      <c r="G491" s="25">
        <f>G492</f>
        <v>77</v>
      </c>
      <c r="H491" s="25">
        <f>H492</f>
        <v>77</v>
      </c>
      <c r="I491" s="82"/>
      <c r="J491" s="82"/>
      <c r="K491" s="25">
        <f>K492</f>
        <v>81</v>
      </c>
      <c r="L491" s="25">
        <f>L492</f>
        <v>81</v>
      </c>
    </row>
    <row r="492" spans="1:12" ht="15">
      <c r="A492" s="41"/>
      <c r="B492" s="22" t="s">
        <v>163</v>
      </c>
      <c r="C492" s="26" t="s">
        <v>469</v>
      </c>
      <c r="D492" s="26" t="s">
        <v>129</v>
      </c>
      <c r="E492" s="26" t="s">
        <v>225</v>
      </c>
      <c r="F492" s="23" t="s">
        <v>162</v>
      </c>
      <c r="G492" s="25">
        <f>G493</f>
        <v>77</v>
      </c>
      <c r="H492" s="25">
        <f>H493</f>
        <v>77</v>
      </c>
      <c r="I492" s="82"/>
      <c r="J492" s="82"/>
      <c r="K492" s="25">
        <f>K493</f>
        <v>81</v>
      </c>
      <c r="L492" s="25">
        <f>L493</f>
        <v>81</v>
      </c>
    </row>
    <row r="493" spans="1:12" ht="30.75">
      <c r="A493" s="41"/>
      <c r="B493" s="22" t="s">
        <v>169</v>
      </c>
      <c r="C493" s="26" t="s">
        <v>469</v>
      </c>
      <c r="D493" s="26" t="s">
        <v>129</v>
      </c>
      <c r="E493" s="26" t="s">
        <v>225</v>
      </c>
      <c r="F493" s="23" t="s">
        <v>168</v>
      </c>
      <c r="G493" s="25">
        <v>77</v>
      </c>
      <c r="H493" s="25">
        <f>G493</f>
        <v>77</v>
      </c>
      <c r="I493" s="82"/>
      <c r="J493" s="82"/>
      <c r="K493" s="25">
        <v>81</v>
      </c>
      <c r="L493" s="25">
        <f>K493</f>
        <v>81</v>
      </c>
    </row>
    <row r="494" spans="1:12" ht="78">
      <c r="A494" s="41"/>
      <c r="B494" s="22" t="s">
        <v>49</v>
      </c>
      <c r="C494" s="23" t="s">
        <v>441</v>
      </c>
      <c r="D494" s="26" t="s">
        <v>129</v>
      </c>
      <c r="E494" s="26" t="s">
        <v>225</v>
      </c>
      <c r="F494" s="23"/>
      <c r="G494" s="25">
        <f>G495</f>
        <v>78720</v>
      </c>
      <c r="H494" s="25"/>
      <c r="I494" s="15"/>
      <c r="J494" s="15"/>
      <c r="K494" s="25">
        <f>K495</f>
        <v>78720</v>
      </c>
      <c r="L494" s="25"/>
    </row>
    <row r="495" spans="1:12" ht="15">
      <c r="A495" s="41"/>
      <c r="B495" s="22" t="s">
        <v>187</v>
      </c>
      <c r="C495" s="23" t="s">
        <v>441</v>
      </c>
      <c r="D495" s="26" t="s">
        <v>129</v>
      </c>
      <c r="E495" s="26" t="s">
        <v>225</v>
      </c>
      <c r="F495" s="23" t="s">
        <v>188</v>
      </c>
      <c r="G495" s="25">
        <f>G496</f>
        <v>78720</v>
      </c>
      <c r="H495" s="25"/>
      <c r="I495" s="15"/>
      <c r="J495" s="15"/>
      <c r="K495" s="25">
        <f>K496</f>
        <v>78720</v>
      </c>
      <c r="L495" s="25"/>
    </row>
    <row r="496" spans="1:12" ht="15">
      <c r="A496" s="41"/>
      <c r="B496" s="22" t="s">
        <v>228</v>
      </c>
      <c r="C496" s="23" t="s">
        <v>441</v>
      </c>
      <c r="D496" s="26" t="s">
        <v>129</v>
      </c>
      <c r="E496" s="26" t="s">
        <v>225</v>
      </c>
      <c r="F496" s="23" t="s">
        <v>229</v>
      </c>
      <c r="G496" s="25">
        <v>78720</v>
      </c>
      <c r="H496" s="25"/>
      <c r="I496" s="15"/>
      <c r="J496" s="15"/>
      <c r="K496" s="25">
        <v>78720</v>
      </c>
      <c r="L496" s="25"/>
    </row>
    <row r="497" spans="1:12" ht="30.75">
      <c r="A497" s="41"/>
      <c r="B497" s="22" t="s">
        <v>244</v>
      </c>
      <c r="C497" s="26" t="s">
        <v>297</v>
      </c>
      <c r="D497" s="26" t="s">
        <v>129</v>
      </c>
      <c r="E497" s="26" t="s">
        <v>225</v>
      </c>
      <c r="F497" s="26"/>
      <c r="G497" s="25">
        <f>G498+G505</f>
        <v>47690.8</v>
      </c>
      <c r="H497" s="35"/>
      <c r="K497" s="25">
        <f>K498+K505</f>
        <v>47690.8</v>
      </c>
      <c r="L497" s="35"/>
    </row>
    <row r="498" spans="1:12" ht="30.75">
      <c r="A498" s="41"/>
      <c r="B498" s="22" t="s">
        <v>65</v>
      </c>
      <c r="C498" s="26" t="s">
        <v>297</v>
      </c>
      <c r="D498" s="26" t="s">
        <v>129</v>
      </c>
      <c r="E498" s="26" t="s">
        <v>225</v>
      </c>
      <c r="F498" s="26"/>
      <c r="G498" s="25">
        <f>G499+G502+G503</f>
        <v>40000</v>
      </c>
      <c r="H498" s="35"/>
      <c r="K498" s="25">
        <f>K499+K502+K503</f>
        <v>40000</v>
      </c>
      <c r="L498" s="35"/>
    </row>
    <row r="499" spans="1:12" ht="62.25">
      <c r="A499" s="41"/>
      <c r="B499" s="22" t="s">
        <v>174</v>
      </c>
      <c r="C499" s="26" t="s">
        <v>297</v>
      </c>
      <c r="D499" s="26" t="s">
        <v>129</v>
      </c>
      <c r="E499" s="26" t="s">
        <v>225</v>
      </c>
      <c r="F499" s="26" t="s">
        <v>172</v>
      </c>
      <c r="G499" s="25">
        <f>G500</f>
        <v>23114.3</v>
      </c>
      <c r="H499" s="35"/>
      <c r="K499" s="25">
        <f>K500</f>
        <v>23114.3</v>
      </c>
      <c r="L499" s="35"/>
    </row>
    <row r="500" spans="1:12" ht="15">
      <c r="A500" s="41"/>
      <c r="B500" s="22" t="s">
        <v>192</v>
      </c>
      <c r="C500" s="26" t="s">
        <v>297</v>
      </c>
      <c r="D500" s="26" t="s">
        <v>129</v>
      </c>
      <c r="E500" s="26" t="s">
        <v>225</v>
      </c>
      <c r="F500" s="26" t="s">
        <v>193</v>
      </c>
      <c r="G500" s="25">
        <f>23114.3</f>
        <v>23114.3</v>
      </c>
      <c r="H500" s="35"/>
      <c r="K500" s="25">
        <f>23114.3</f>
        <v>23114.3</v>
      </c>
      <c r="L500" s="35"/>
    </row>
    <row r="501" spans="1:12" ht="15">
      <c r="A501" s="41"/>
      <c r="B501" s="22" t="s">
        <v>163</v>
      </c>
      <c r="C501" s="26" t="s">
        <v>297</v>
      </c>
      <c r="D501" s="26" t="s">
        <v>129</v>
      </c>
      <c r="E501" s="26" t="s">
        <v>225</v>
      </c>
      <c r="F501" s="26" t="s">
        <v>162</v>
      </c>
      <c r="G501" s="25">
        <f>G502</f>
        <v>16185.7</v>
      </c>
      <c r="H501" s="35"/>
      <c r="K501" s="25">
        <f>K502</f>
        <v>16185.7</v>
      </c>
      <c r="L501" s="35"/>
    </row>
    <row r="502" spans="1:12" ht="30.75">
      <c r="A502" s="41"/>
      <c r="B502" s="22" t="s">
        <v>169</v>
      </c>
      <c r="C502" s="26" t="s">
        <v>297</v>
      </c>
      <c r="D502" s="26" t="s">
        <v>129</v>
      </c>
      <c r="E502" s="26" t="s">
        <v>225</v>
      </c>
      <c r="F502" s="26" t="s">
        <v>168</v>
      </c>
      <c r="G502" s="25">
        <f>16185.7</f>
        <v>16185.7</v>
      </c>
      <c r="H502" s="35"/>
      <c r="K502" s="25">
        <f>16185.7</f>
        <v>16185.7</v>
      </c>
      <c r="L502" s="35"/>
    </row>
    <row r="503" spans="1:12" ht="15">
      <c r="A503" s="41"/>
      <c r="B503" s="22" t="s">
        <v>187</v>
      </c>
      <c r="C503" s="26" t="s">
        <v>297</v>
      </c>
      <c r="D503" s="26" t="s">
        <v>129</v>
      </c>
      <c r="E503" s="26" t="s">
        <v>225</v>
      </c>
      <c r="F503" s="26" t="s">
        <v>188</v>
      </c>
      <c r="G503" s="25">
        <f>G504</f>
        <v>700</v>
      </c>
      <c r="H503" s="35"/>
      <c r="K503" s="25">
        <f>K504</f>
        <v>700</v>
      </c>
      <c r="L503" s="35"/>
    </row>
    <row r="504" spans="1:12" ht="15">
      <c r="A504" s="41"/>
      <c r="B504" s="22" t="s">
        <v>189</v>
      </c>
      <c r="C504" s="26" t="s">
        <v>297</v>
      </c>
      <c r="D504" s="26" t="s">
        <v>129</v>
      </c>
      <c r="E504" s="26" t="s">
        <v>225</v>
      </c>
      <c r="F504" s="26" t="s">
        <v>190</v>
      </c>
      <c r="G504" s="25">
        <f>700</f>
        <v>700</v>
      </c>
      <c r="H504" s="35"/>
      <c r="K504" s="25">
        <f>700</f>
        <v>700</v>
      </c>
      <c r="L504" s="35"/>
    </row>
    <row r="505" spans="1:12" ht="15">
      <c r="A505" s="41"/>
      <c r="B505" s="22" t="s">
        <v>66</v>
      </c>
      <c r="C505" s="26" t="s">
        <v>74</v>
      </c>
      <c r="D505" s="26" t="s">
        <v>129</v>
      </c>
      <c r="E505" s="26" t="s">
        <v>225</v>
      </c>
      <c r="F505" s="26"/>
      <c r="G505" s="25">
        <f>G506+G508+G510</f>
        <v>7690.8</v>
      </c>
      <c r="H505" s="35"/>
      <c r="K505" s="25">
        <f>K506+K508+K510</f>
        <v>7690.8</v>
      </c>
      <c r="L505" s="35"/>
    </row>
    <row r="506" spans="1:12" ht="62.25">
      <c r="A506" s="41"/>
      <c r="B506" s="22" t="s">
        <v>174</v>
      </c>
      <c r="C506" s="26" t="s">
        <v>74</v>
      </c>
      <c r="D506" s="26" t="s">
        <v>129</v>
      </c>
      <c r="E506" s="26" t="s">
        <v>225</v>
      </c>
      <c r="F506" s="26" t="s">
        <v>172</v>
      </c>
      <c r="G506" s="25">
        <f>G507</f>
        <v>6264.1</v>
      </c>
      <c r="H506" s="35"/>
      <c r="K506" s="25">
        <f>K507</f>
        <v>6264.1</v>
      </c>
      <c r="L506" s="35"/>
    </row>
    <row r="507" spans="1:12" ht="15">
      <c r="A507" s="41"/>
      <c r="B507" s="22" t="s">
        <v>192</v>
      </c>
      <c r="C507" s="26" t="s">
        <v>74</v>
      </c>
      <c r="D507" s="26" t="s">
        <v>129</v>
      </c>
      <c r="E507" s="26" t="s">
        <v>225</v>
      </c>
      <c r="F507" s="26" t="s">
        <v>193</v>
      </c>
      <c r="G507" s="25">
        <f>6264.1</f>
        <v>6264.1</v>
      </c>
      <c r="H507" s="35"/>
      <c r="K507" s="25">
        <f>6264.1</f>
        <v>6264.1</v>
      </c>
      <c r="L507" s="35"/>
    </row>
    <row r="508" spans="1:12" ht="15">
      <c r="A508" s="41"/>
      <c r="B508" s="22" t="s">
        <v>163</v>
      </c>
      <c r="C508" s="26" t="s">
        <v>74</v>
      </c>
      <c r="D508" s="26" t="s">
        <v>129</v>
      </c>
      <c r="E508" s="26" t="s">
        <v>225</v>
      </c>
      <c r="F508" s="26" t="s">
        <v>162</v>
      </c>
      <c r="G508" s="25">
        <f>G509</f>
        <v>1414.7</v>
      </c>
      <c r="H508" s="35"/>
      <c r="K508" s="25">
        <f>K509</f>
        <v>1414.7</v>
      </c>
      <c r="L508" s="35"/>
    </row>
    <row r="509" spans="1:12" ht="30.75">
      <c r="A509" s="41"/>
      <c r="B509" s="22" t="s">
        <v>169</v>
      </c>
      <c r="C509" s="26" t="s">
        <v>74</v>
      </c>
      <c r="D509" s="26" t="s">
        <v>129</v>
      </c>
      <c r="E509" s="26" t="s">
        <v>225</v>
      </c>
      <c r="F509" s="26" t="s">
        <v>168</v>
      </c>
      <c r="G509" s="25">
        <f>1414.7</f>
        <v>1414.7</v>
      </c>
      <c r="H509" s="35"/>
      <c r="K509" s="25">
        <f>1414.7</f>
        <v>1414.7</v>
      </c>
      <c r="L509" s="35"/>
    </row>
    <row r="510" spans="1:12" ht="15">
      <c r="A510" s="41"/>
      <c r="B510" s="22" t="s">
        <v>187</v>
      </c>
      <c r="C510" s="26" t="s">
        <v>74</v>
      </c>
      <c r="D510" s="26" t="s">
        <v>129</v>
      </c>
      <c r="E510" s="26" t="s">
        <v>225</v>
      </c>
      <c r="F510" s="26" t="s">
        <v>188</v>
      </c>
      <c r="G510" s="25">
        <f>G511</f>
        <v>12</v>
      </c>
      <c r="H510" s="35"/>
      <c r="K510" s="25">
        <f>K511</f>
        <v>12</v>
      </c>
      <c r="L510" s="35"/>
    </row>
    <row r="511" spans="1:12" ht="15">
      <c r="A511" s="41"/>
      <c r="B511" s="22" t="s">
        <v>189</v>
      </c>
      <c r="C511" s="26" t="s">
        <v>74</v>
      </c>
      <c r="D511" s="26" t="s">
        <v>129</v>
      </c>
      <c r="E511" s="26" t="s">
        <v>225</v>
      </c>
      <c r="F511" s="26" t="s">
        <v>190</v>
      </c>
      <c r="G511" s="25">
        <f>12</f>
        <v>12</v>
      </c>
      <c r="H511" s="35"/>
      <c r="K511" s="25">
        <f>12</f>
        <v>12</v>
      </c>
      <c r="L511" s="35"/>
    </row>
    <row r="512" spans="1:12" ht="15">
      <c r="A512" s="41"/>
      <c r="B512" s="22" t="s">
        <v>243</v>
      </c>
      <c r="C512" s="26" t="s">
        <v>291</v>
      </c>
      <c r="D512" s="26"/>
      <c r="E512" s="26"/>
      <c r="F512" s="26"/>
      <c r="G512" s="25">
        <f>G513+G517</f>
        <v>16709.5</v>
      </c>
      <c r="H512" s="25">
        <f>H513+H517</f>
        <v>0</v>
      </c>
      <c r="I512" s="25" t="e">
        <f>I513+I517+#REF!</f>
        <v>#REF!</v>
      </c>
      <c r="J512" s="25" t="e">
        <f>J513+J517+#REF!</f>
        <v>#REF!</v>
      </c>
      <c r="K512" s="25">
        <f>K513+K517</f>
        <v>16709.5</v>
      </c>
      <c r="L512" s="25">
        <f>L513+L517</f>
        <v>0</v>
      </c>
    </row>
    <row r="513" spans="1:12" ht="30.75">
      <c r="A513" s="41"/>
      <c r="B513" s="66" t="s">
        <v>312</v>
      </c>
      <c r="C513" s="26" t="s">
        <v>291</v>
      </c>
      <c r="D513" s="26" t="s">
        <v>132</v>
      </c>
      <c r="E513" s="26" t="s">
        <v>140</v>
      </c>
      <c r="F513" s="26"/>
      <c r="G513" s="25">
        <f>G514</f>
        <v>16259.5</v>
      </c>
      <c r="H513" s="35"/>
      <c r="K513" s="25">
        <f>K514</f>
        <v>16259.5</v>
      </c>
      <c r="L513" s="35"/>
    </row>
    <row r="514" spans="1:12" ht="15">
      <c r="A514" s="41"/>
      <c r="B514" s="66" t="s">
        <v>71</v>
      </c>
      <c r="C514" s="26" t="s">
        <v>72</v>
      </c>
      <c r="D514" s="26" t="s">
        <v>132</v>
      </c>
      <c r="E514" s="26" t="s">
        <v>140</v>
      </c>
      <c r="F514" s="26"/>
      <c r="G514" s="25">
        <f>G515</f>
        <v>16259.5</v>
      </c>
      <c r="H514" s="35"/>
      <c r="K514" s="25">
        <f>K515</f>
        <v>16259.5</v>
      </c>
      <c r="L514" s="35"/>
    </row>
    <row r="515" spans="1:12" ht="30.75">
      <c r="A515" s="41"/>
      <c r="B515" s="66" t="s">
        <v>161</v>
      </c>
      <c r="C515" s="26" t="s">
        <v>72</v>
      </c>
      <c r="D515" s="26" t="s">
        <v>132</v>
      </c>
      <c r="E515" s="26" t="s">
        <v>140</v>
      </c>
      <c r="F515" s="26" t="s">
        <v>160</v>
      </c>
      <c r="G515" s="25">
        <f>G516</f>
        <v>16259.5</v>
      </c>
      <c r="H515" s="35"/>
      <c r="K515" s="25">
        <f>K516</f>
        <v>16259.5</v>
      </c>
      <c r="L515" s="35"/>
    </row>
    <row r="516" spans="1:12" ht="15">
      <c r="A516" s="41"/>
      <c r="B516" s="67" t="s">
        <v>171</v>
      </c>
      <c r="C516" s="26" t="s">
        <v>72</v>
      </c>
      <c r="D516" s="26" t="s">
        <v>132</v>
      </c>
      <c r="E516" s="26" t="s">
        <v>140</v>
      </c>
      <c r="F516" s="26" t="s">
        <v>170</v>
      </c>
      <c r="G516" s="25">
        <f>16259.5</f>
        <v>16259.5</v>
      </c>
      <c r="H516" s="35"/>
      <c r="K516" s="25">
        <f>16259.5</f>
        <v>16259.5</v>
      </c>
      <c r="L516" s="35"/>
    </row>
    <row r="517" spans="1:12" ht="30.75">
      <c r="A517" s="41"/>
      <c r="B517" s="22" t="s">
        <v>59</v>
      </c>
      <c r="C517" s="26" t="s">
        <v>60</v>
      </c>
      <c r="D517" s="26" t="s">
        <v>153</v>
      </c>
      <c r="E517" s="26" t="s">
        <v>132</v>
      </c>
      <c r="F517" s="26"/>
      <c r="G517" s="25">
        <f>G518</f>
        <v>450</v>
      </c>
      <c r="H517" s="35"/>
      <c r="K517" s="25">
        <f>K518</f>
        <v>450</v>
      </c>
      <c r="L517" s="35"/>
    </row>
    <row r="518" spans="1:12" ht="15">
      <c r="A518" s="41"/>
      <c r="B518" s="22" t="s">
        <v>163</v>
      </c>
      <c r="C518" s="26" t="s">
        <v>60</v>
      </c>
      <c r="D518" s="26" t="s">
        <v>153</v>
      </c>
      <c r="E518" s="26" t="s">
        <v>132</v>
      </c>
      <c r="F518" s="26" t="s">
        <v>162</v>
      </c>
      <c r="G518" s="25">
        <f>G519</f>
        <v>450</v>
      </c>
      <c r="H518" s="35"/>
      <c r="K518" s="25">
        <f>K519</f>
        <v>450</v>
      </c>
      <c r="L518" s="35"/>
    </row>
    <row r="519" spans="1:12" ht="30.75">
      <c r="A519" s="41"/>
      <c r="B519" s="22" t="s">
        <v>169</v>
      </c>
      <c r="C519" s="26" t="s">
        <v>60</v>
      </c>
      <c r="D519" s="26" t="s">
        <v>153</v>
      </c>
      <c r="E519" s="26" t="s">
        <v>132</v>
      </c>
      <c r="F519" s="26" t="s">
        <v>168</v>
      </c>
      <c r="G519" s="25">
        <v>450</v>
      </c>
      <c r="H519" s="35"/>
      <c r="K519" s="25">
        <v>450</v>
      </c>
      <c r="L519" s="35"/>
    </row>
    <row r="520" spans="1:12" s="14" customFormat="1" ht="62.25">
      <c r="A520" s="19">
        <v>13</v>
      </c>
      <c r="B520" s="37" t="s">
        <v>2</v>
      </c>
      <c r="C520" s="46" t="s">
        <v>81</v>
      </c>
      <c r="D520" s="24"/>
      <c r="E520" s="24"/>
      <c r="F520" s="23"/>
      <c r="G520" s="45">
        <f>G521+G525+G531</f>
        <v>30800</v>
      </c>
      <c r="H520" s="45">
        <f>H521+H525+H529</f>
        <v>0</v>
      </c>
      <c r="K520" s="45">
        <f>K521+K525+K531</f>
        <v>30800</v>
      </c>
      <c r="L520" s="45">
        <f>L521+L525+L529</f>
        <v>0</v>
      </c>
    </row>
    <row r="521" spans="1:12" s="14" customFormat="1" ht="15">
      <c r="A521" s="8"/>
      <c r="B521" s="59" t="s">
        <v>215</v>
      </c>
      <c r="C521" s="23" t="s">
        <v>298</v>
      </c>
      <c r="D521" s="26" t="s">
        <v>140</v>
      </c>
      <c r="E521" s="26" t="s">
        <v>129</v>
      </c>
      <c r="F521" s="23"/>
      <c r="G521" s="25">
        <f>G522</f>
        <v>16000</v>
      </c>
      <c r="H521" s="25">
        <f>H522</f>
        <v>0</v>
      </c>
      <c r="K521" s="25">
        <f>K522</f>
        <v>16000</v>
      </c>
      <c r="L521" s="25">
        <f>L522</f>
        <v>0</v>
      </c>
    </row>
    <row r="522" spans="1:12" ht="30.75">
      <c r="A522" s="34"/>
      <c r="B522" s="59" t="s">
        <v>216</v>
      </c>
      <c r="C522" s="23" t="s">
        <v>298</v>
      </c>
      <c r="D522" s="26" t="s">
        <v>140</v>
      </c>
      <c r="E522" s="26" t="s">
        <v>129</v>
      </c>
      <c r="F522" s="23"/>
      <c r="G522" s="25">
        <f>G523</f>
        <v>16000</v>
      </c>
      <c r="H522" s="27"/>
      <c r="K522" s="25">
        <f>K523</f>
        <v>16000</v>
      </c>
      <c r="L522" s="27"/>
    </row>
    <row r="523" spans="1:12" ht="15">
      <c r="A523" s="34"/>
      <c r="B523" s="59" t="s">
        <v>163</v>
      </c>
      <c r="C523" s="23" t="s">
        <v>298</v>
      </c>
      <c r="D523" s="26" t="s">
        <v>140</v>
      </c>
      <c r="E523" s="26" t="s">
        <v>129</v>
      </c>
      <c r="F523" s="23" t="s">
        <v>162</v>
      </c>
      <c r="G523" s="25">
        <f>G524</f>
        <v>16000</v>
      </c>
      <c r="H523" s="27"/>
      <c r="K523" s="25">
        <f>K524</f>
        <v>16000</v>
      </c>
      <c r="L523" s="27"/>
    </row>
    <row r="524" spans="1:12" ht="30.75">
      <c r="A524" s="34"/>
      <c r="B524" s="59" t="s">
        <v>169</v>
      </c>
      <c r="C524" s="23" t="s">
        <v>298</v>
      </c>
      <c r="D524" s="26" t="s">
        <v>140</v>
      </c>
      <c r="E524" s="26" t="s">
        <v>129</v>
      </c>
      <c r="F524" s="23" t="s">
        <v>168</v>
      </c>
      <c r="G524" s="25">
        <f>16000</f>
        <v>16000</v>
      </c>
      <c r="H524" s="27"/>
      <c r="K524" s="25">
        <f>16000</f>
        <v>16000</v>
      </c>
      <c r="L524" s="27"/>
    </row>
    <row r="525" spans="1:12" ht="15">
      <c r="A525" s="34"/>
      <c r="B525" s="59" t="s">
        <v>219</v>
      </c>
      <c r="C525" s="23" t="s">
        <v>298</v>
      </c>
      <c r="D525" s="26" t="s">
        <v>140</v>
      </c>
      <c r="E525" s="26" t="s">
        <v>153</v>
      </c>
      <c r="F525" s="23"/>
      <c r="G525" s="25">
        <f>G526</f>
        <v>13000</v>
      </c>
      <c r="H525" s="25">
        <f>H526</f>
        <v>0</v>
      </c>
      <c r="K525" s="25">
        <f>K526</f>
        <v>13000</v>
      </c>
      <c r="L525" s="25">
        <f>L526</f>
        <v>0</v>
      </c>
    </row>
    <row r="526" spans="1:12" ht="15">
      <c r="A526" s="34"/>
      <c r="B526" s="59" t="s">
        <v>220</v>
      </c>
      <c r="C526" s="23" t="s">
        <v>298</v>
      </c>
      <c r="D526" s="26" t="s">
        <v>140</v>
      </c>
      <c r="E526" s="26" t="s">
        <v>153</v>
      </c>
      <c r="F526" s="23"/>
      <c r="G526" s="25">
        <f>G527+G529</f>
        <v>13000</v>
      </c>
      <c r="H526" s="27"/>
      <c r="K526" s="25">
        <f>K527+K529</f>
        <v>13000</v>
      </c>
      <c r="L526" s="27"/>
    </row>
    <row r="527" spans="1:12" ht="30.75">
      <c r="A527" s="34"/>
      <c r="B527" s="59" t="s">
        <v>161</v>
      </c>
      <c r="C527" s="23" t="s">
        <v>298</v>
      </c>
      <c r="D527" s="26" t="s">
        <v>140</v>
      </c>
      <c r="E527" s="26" t="s">
        <v>153</v>
      </c>
      <c r="F527" s="23" t="s">
        <v>160</v>
      </c>
      <c r="G527" s="25">
        <f>G528</f>
        <v>12000</v>
      </c>
      <c r="H527" s="27"/>
      <c r="K527" s="25">
        <f>K528</f>
        <v>12000</v>
      </c>
      <c r="L527" s="27"/>
    </row>
    <row r="528" spans="1:12" ht="15">
      <c r="A528" s="34"/>
      <c r="B528" s="59" t="s">
        <v>217</v>
      </c>
      <c r="C528" s="23" t="s">
        <v>298</v>
      </c>
      <c r="D528" s="26" t="s">
        <v>140</v>
      </c>
      <c r="E528" s="26" t="s">
        <v>153</v>
      </c>
      <c r="F528" s="23" t="s">
        <v>218</v>
      </c>
      <c r="G528" s="25">
        <f>12000</f>
        <v>12000</v>
      </c>
      <c r="H528" s="27"/>
      <c r="K528" s="25">
        <f>12000</f>
        <v>12000</v>
      </c>
      <c r="L528" s="27"/>
    </row>
    <row r="529" spans="1:12" ht="15">
      <c r="A529" s="34"/>
      <c r="B529" s="59" t="s">
        <v>163</v>
      </c>
      <c r="C529" s="23" t="s">
        <v>298</v>
      </c>
      <c r="D529" s="26" t="s">
        <v>140</v>
      </c>
      <c r="E529" s="26" t="s">
        <v>153</v>
      </c>
      <c r="F529" s="23" t="s">
        <v>162</v>
      </c>
      <c r="G529" s="25">
        <f>G530</f>
        <v>1000</v>
      </c>
      <c r="H529" s="27"/>
      <c r="K529" s="25">
        <f>K530</f>
        <v>1000</v>
      </c>
      <c r="L529" s="27"/>
    </row>
    <row r="530" spans="1:12" ht="30.75">
      <c r="A530" s="34"/>
      <c r="B530" s="59" t="s">
        <v>169</v>
      </c>
      <c r="C530" s="23" t="s">
        <v>298</v>
      </c>
      <c r="D530" s="26" t="s">
        <v>140</v>
      </c>
      <c r="E530" s="26" t="s">
        <v>153</v>
      </c>
      <c r="F530" s="23" t="s">
        <v>168</v>
      </c>
      <c r="G530" s="25">
        <f>1000</f>
        <v>1000</v>
      </c>
      <c r="H530" s="27"/>
      <c r="K530" s="25">
        <f>1000</f>
        <v>1000</v>
      </c>
      <c r="L530" s="27"/>
    </row>
    <row r="531" spans="1:12" ht="15">
      <c r="A531" s="34"/>
      <c r="B531" s="28" t="s">
        <v>30</v>
      </c>
      <c r="C531" s="29" t="s">
        <v>403</v>
      </c>
      <c r="D531" s="29" t="s">
        <v>140</v>
      </c>
      <c r="E531" s="29" t="s">
        <v>132</v>
      </c>
      <c r="F531" s="23"/>
      <c r="G531" s="25">
        <f>G535+G532</f>
        <v>1800</v>
      </c>
      <c r="H531" s="27"/>
      <c r="K531" s="25">
        <f>K535+K532</f>
        <v>1800</v>
      </c>
      <c r="L531" s="27"/>
    </row>
    <row r="532" spans="1:12" ht="15">
      <c r="A532" s="34"/>
      <c r="B532" s="28" t="s">
        <v>417</v>
      </c>
      <c r="C532" s="29" t="s">
        <v>418</v>
      </c>
      <c r="D532" s="29" t="s">
        <v>140</v>
      </c>
      <c r="E532" s="29" t="s">
        <v>132</v>
      </c>
      <c r="F532" s="23"/>
      <c r="G532" s="25">
        <f>G533</f>
        <v>800</v>
      </c>
      <c r="H532" s="27"/>
      <c r="K532" s="25">
        <f>K533</f>
        <v>800</v>
      </c>
      <c r="L532" s="27"/>
    </row>
    <row r="533" spans="1:12" ht="15">
      <c r="A533" s="34"/>
      <c r="B533" s="28" t="s">
        <v>163</v>
      </c>
      <c r="C533" s="29" t="s">
        <v>418</v>
      </c>
      <c r="D533" s="29" t="s">
        <v>140</v>
      </c>
      <c r="E533" s="29" t="s">
        <v>132</v>
      </c>
      <c r="F533" s="23" t="s">
        <v>162</v>
      </c>
      <c r="G533" s="25">
        <f>G534</f>
        <v>800</v>
      </c>
      <c r="H533" s="27"/>
      <c r="K533" s="25">
        <f>K534</f>
        <v>800</v>
      </c>
      <c r="L533" s="27"/>
    </row>
    <row r="534" spans="1:12" ht="30.75">
      <c r="A534" s="34"/>
      <c r="B534" s="28" t="s">
        <v>169</v>
      </c>
      <c r="C534" s="29" t="s">
        <v>418</v>
      </c>
      <c r="D534" s="29" t="s">
        <v>140</v>
      </c>
      <c r="E534" s="29" t="s">
        <v>132</v>
      </c>
      <c r="F534" s="23" t="s">
        <v>168</v>
      </c>
      <c r="G534" s="25">
        <f>800</f>
        <v>800</v>
      </c>
      <c r="H534" s="27"/>
      <c r="K534" s="25">
        <f>800</f>
        <v>800</v>
      </c>
      <c r="L534" s="27"/>
    </row>
    <row r="535" spans="1:12" ht="15">
      <c r="A535" s="34"/>
      <c r="B535" s="28" t="s">
        <v>30</v>
      </c>
      <c r="C535" s="29" t="s">
        <v>347</v>
      </c>
      <c r="D535" s="29" t="s">
        <v>140</v>
      </c>
      <c r="E535" s="29" t="s">
        <v>132</v>
      </c>
      <c r="F535" s="23"/>
      <c r="G535" s="25">
        <f>G536</f>
        <v>1000</v>
      </c>
      <c r="H535" s="27"/>
      <c r="K535" s="25">
        <f>K536</f>
        <v>1000</v>
      </c>
      <c r="L535" s="27"/>
    </row>
    <row r="536" spans="1:12" ht="15">
      <c r="A536" s="34"/>
      <c r="B536" s="22" t="s">
        <v>163</v>
      </c>
      <c r="C536" s="29" t="s">
        <v>347</v>
      </c>
      <c r="D536" s="29" t="s">
        <v>140</v>
      </c>
      <c r="E536" s="29" t="s">
        <v>132</v>
      </c>
      <c r="F536" s="23" t="s">
        <v>162</v>
      </c>
      <c r="G536" s="25">
        <f>G537</f>
        <v>1000</v>
      </c>
      <c r="H536" s="27"/>
      <c r="K536" s="25">
        <f>K537</f>
        <v>1000</v>
      </c>
      <c r="L536" s="27"/>
    </row>
    <row r="537" spans="1:12" ht="30.75">
      <c r="A537" s="34"/>
      <c r="B537" s="22" t="s">
        <v>169</v>
      </c>
      <c r="C537" s="29" t="s">
        <v>347</v>
      </c>
      <c r="D537" s="29" t="s">
        <v>140</v>
      </c>
      <c r="E537" s="29" t="s">
        <v>132</v>
      </c>
      <c r="F537" s="23" t="s">
        <v>168</v>
      </c>
      <c r="G537" s="25">
        <f>1000</f>
        <v>1000</v>
      </c>
      <c r="H537" s="27"/>
      <c r="K537" s="25">
        <f>1000</f>
        <v>1000</v>
      </c>
      <c r="L537" s="27"/>
    </row>
    <row r="538" spans="1:12" ht="46.5">
      <c r="A538" s="8">
        <v>14</v>
      </c>
      <c r="B538" s="64" t="s">
        <v>337</v>
      </c>
      <c r="C538" s="43" t="s">
        <v>313</v>
      </c>
      <c r="D538" s="47"/>
      <c r="E538" s="47"/>
      <c r="F538" s="46"/>
      <c r="G538" s="45">
        <f>G539+G555</f>
        <v>157045.9</v>
      </c>
      <c r="H538" s="45">
        <f>H539+H555</f>
        <v>77899</v>
      </c>
      <c r="K538" s="45">
        <f>K539+K555</f>
        <v>142143.9</v>
      </c>
      <c r="L538" s="45">
        <f>L539+L555</f>
        <v>63146</v>
      </c>
    </row>
    <row r="539" spans="1:12" ht="46.5">
      <c r="A539" s="8"/>
      <c r="B539" s="28" t="s">
        <v>37</v>
      </c>
      <c r="C539" s="28" t="s">
        <v>36</v>
      </c>
      <c r="D539" s="26" t="s">
        <v>132</v>
      </c>
      <c r="E539" s="26" t="s">
        <v>133</v>
      </c>
      <c r="F539" s="46"/>
      <c r="G539" s="25">
        <f aca="true" t="shared" si="17" ref="G539:L539">G546+G540+G543</f>
        <v>95479.9</v>
      </c>
      <c r="H539" s="25">
        <f t="shared" si="17"/>
        <v>77899</v>
      </c>
      <c r="I539" s="25">
        <f t="shared" si="17"/>
        <v>0</v>
      </c>
      <c r="J539" s="25">
        <f t="shared" si="17"/>
        <v>0</v>
      </c>
      <c r="K539" s="25">
        <f t="shared" si="17"/>
        <v>80577.9</v>
      </c>
      <c r="L539" s="25">
        <f t="shared" si="17"/>
        <v>63146</v>
      </c>
    </row>
    <row r="540" spans="1:12" ht="46.5">
      <c r="A540" s="8"/>
      <c r="B540" s="22" t="s">
        <v>489</v>
      </c>
      <c r="C540" s="28" t="s">
        <v>490</v>
      </c>
      <c r="D540" s="26" t="s">
        <v>132</v>
      </c>
      <c r="E540" s="26" t="s">
        <v>133</v>
      </c>
      <c r="F540" s="28"/>
      <c r="G540" s="25">
        <f>G541</f>
        <v>77899</v>
      </c>
      <c r="H540" s="25">
        <f>H541</f>
        <v>77899</v>
      </c>
      <c r="I540" s="82"/>
      <c r="J540" s="82"/>
      <c r="K540" s="25">
        <f>K541</f>
        <v>63146</v>
      </c>
      <c r="L540" s="25">
        <f>L541</f>
        <v>63146</v>
      </c>
    </row>
    <row r="541" spans="1:12" ht="15">
      <c r="A541" s="8"/>
      <c r="B541" s="22" t="s">
        <v>163</v>
      </c>
      <c r="C541" s="28" t="s">
        <v>490</v>
      </c>
      <c r="D541" s="26" t="s">
        <v>132</v>
      </c>
      <c r="E541" s="26" t="s">
        <v>133</v>
      </c>
      <c r="F541" s="28" t="s">
        <v>162</v>
      </c>
      <c r="G541" s="25">
        <f>G542</f>
        <v>77899</v>
      </c>
      <c r="H541" s="25">
        <f>H542</f>
        <v>77899</v>
      </c>
      <c r="I541" s="82"/>
      <c r="J541" s="82"/>
      <c r="K541" s="25">
        <f>K542</f>
        <v>63146</v>
      </c>
      <c r="L541" s="25">
        <f>L542</f>
        <v>63146</v>
      </c>
    </row>
    <row r="542" spans="1:12" ht="30.75">
      <c r="A542" s="8"/>
      <c r="B542" s="22" t="s">
        <v>169</v>
      </c>
      <c r="C542" s="28" t="s">
        <v>490</v>
      </c>
      <c r="D542" s="26" t="s">
        <v>132</v>
      </c>
      <c r="E542" s="26" t="s">
        <v>133</v>
      </c>
      <c r="F542" s="28" t="s">
        <v>168</v>
      </c>
      <c r="G542" s="25">
        <v>77899</v>
      </c>
      <c r="H542" s="25">
        <f>G542</f>
        <v>77899</v>
      </c>
      <c r="I542" s="82"/>
      <c r="J542" s="82"/>
      <c r="K542" s="25">
        <v>63146</v>
      </c>
      <c r="L542" s="25">
        <v>63146</v>
      </c>
    </row>
    <row r="543" spans="1:12" ht="49.5" customHeight="1">
      <c r="A543" s="8"/>
      <c r="B543" s="22" t="s">
        <v>491</v>
      </c>
      <c r="C543" s="28" t="s">
        <v>490</v>
      </c>
      <c r="D543" s="26" t="s">
        <v>132</v>
      </c>
      <c r="E543" s="26" t="s">
        <v>133</v>
      </c>
      <c r="F543" s="28"/>
      <c r="G543" s="25">
        <f>G544</f>
        <v>787</v>
      </c>
      <c r="H543" s="25">
        <f>H544</f>
        <v>0</v>
      </c>
      <c r="I543" s="82"/>
      <c r="J543" s="82"/>
      <c r="K543" s="25">
        <f>K544</f>
        <v>638</v>
      </c>
      <c r="L543" s="25">
        <f>L544</f>
        <v>0</v>
      </c>
    </row>
    <row r="544" spans="1:12" ht="15">
      <c r="A544" s="8"/>
      <c r="B544" s="22" t="s">
        <v>163</v>
      </c>
      <c r="C544" s="28" t="s">
        <v>490</v>
      </c>
      <c r="D544" s="26" t="s">
        <v>132</v>
      </c>
      <c r="E544" s="26" t="s">
        <v>133</v>
      </c>
      <c r="F544" s="28" t="s">
        <v>162</v>
      </c>
      <c r="G544" s="25">
        <f>G545</f>
        <v>787</v>
      </c>
      <c r="H544" s="25">
        <f>H545</f>
        <v>0</v>
      </c>
      <c r="I544" s="82"/>
      <c r="J544" s="82"/>
      <c r="K544" s="25">
        <f>K545</f>
        <v>638</v>
      </c>
      <c r="L544" s="25">
        <f>L545</f>
        <v>0</v>
      </c>
    </row>
    <row r="545" spans="1:12" ht="30.75">
      <c r="A545" s="8"/>
      <c r="B545" s="22" t="s">
        <v>169</v>
      </c>
      <c r="C545" s="28" t="s">
        <v>490</v>
      </c>
      <c r="D545" s="26" t="s">
        <v>132</v>
      </c>
      <c r="E545" s="26" t="s">
        <v>133</v>
      </c>
      <c r="F545" s="28" t="s">
        <v>168</v>
      </c>
      <c r="G545" s="25">
        <v>787</v>
      </c>
      <c r="H545" s="25">
        <v>0</v>
      </c>
      <c r="I545" s="82"/>
      <c r="J545" s="82"/>
      <c r="K545" s="25">
        <v>638</v>
      </c>
      <c r="L545" s="25">
        <v>0</v>
      </c>
    </row>
    <row r="546" spans="1:12" ht="46.5">
      <c r="A546" s="34"/>
      <c r="B546" s="28" t="s">
        <v>227</v>
      </c>
      <c r="C546" s="28" t="s">
        <v>38</v>
      </c>
      <c r="D546" s="26" t="s">
        <v>132</v>
      </c>
      <c r="E546" s="26" t="s">
        <v>133</v>
      </c>
      <c r="F546" s="28"/>
      <c r="G546" s="25">
        <f>G547+G549</f>
        <v>16793.9</v>
      </c>
      <c r="H546" s="27"/>
      <c r="K546" s="25">
        <f>K547+K549</f>
        <v>16793.9</v>
      </c>
      <c r="L546" s="27"/>
    </row>
    <row r="547" spans="1:12" ht="15">
      <c r="A547" s="34"/>
      <c r="B547" s="22" t="s">
        <v>163</v>
      </c>
      <c r="C547" s="28" t="s">
        <v>38</v>
      </c>
      <c r="D547" s="26" t="s">
        <v>132</v>
      </c>
      <c r="E547" s="26" t="s">
        <v>133</v>
      </c>
      <c r="F547" s="28" t="s">
        <v>162</v>
      </c>
      <c r="G547" s="25">
        <f>G548</f>
        <v>1010</v>
      </c>
      <c r="H547" s="27"/>
      <c r="K547" s="25">
        <f>K548</f>
        <v>1010</v>
      </c>
      <c r="L547" s="27"/>
    </row>
    <row r="548" spans="1:12" ht="30.75">
      <c r="A548" s="34"/>
      <c r="B548" s="22" t="s">
        <v>169</v>
      </c>
      <c r="C548" s="28" t="s">
        <v>38</v>
      </c>
      <c r="D548" s="26" t="s">
        <v>132</v>
      </c>
      <c r="E548" s="26" t="s">
        <v>133</v>
      </c>
      <c r="F548" s="28" t="s">
        <v>168</v>
      </c>
      <c r="G548" s="25">
        <f>1010</f>
        <v>1010</v>
      </c>
      <c r="H548" s="27"/>
      <c r="K548" s="25">
        <f>1010</f>
        <v>1010</v>
      </c>
      <c r="L548" s="27"/>
    </row>
    <row r="549" spans="1:12" ht="15">
      <c r="A549" s="34"/>
      <c r="B549" s="22" t="s">
        <v>89</v>
      </c>
      <c r="C549" s="28" t="s">
        <v>39</v>
      </c>
      <c r="D549" s="26" t="s">
        <v>132</v>
      </c>
      <c r="E549" s="26" t="s">
        <v>133</v>
      </c>
      <c r="F549" s="28"/>
      <c r="G549" s="25">
        <f>G550+G552</f>
        <v>15783.9</v>
      </c>
      <c r="H549" s="27"/>
      <c r="K549" s="25">
        <f>K550+K552</f>
        <v>15783.9</v>
      </c>
      <c r="L549" s="27"/>
    </row>
    <row r="550" spans="1:12" ht="15">
      <c r="A550" s="34"/>
      <c r="B550" s="22" t="s">
        <v>163</v>
      </c>
      <c r="C550" s="28" t="s">
        <v>39</v>
      </c>
      <c r="D550" s="26" t="s">
        <v>132</v>
      </c>
      <c r="E550" s="26" t="s">
        <v>133</v>
      </c>
      <c r="F550" s="28" t="s">
        <v>162</v>
      </c>
      <c r="G550" s="25">
        <f>G551</f>
        <v>15211.6</v>
      </c>
      <c r="H550" s="27"/>
      <c r="K550" s="25">
        <f>K551</f>
        <v>15211.6</v>
      </c>
      <c r="L550" s="27"/>
    </row>
    <row r="551" spans="1:12" ht="30.75">
      <c r="A551" s="34"/>
      <c r="B551" s="22" t="s">
        <v>169</v>
      </c>
      <c r="C551" s="28" t="s">
        <v>39</v>
      </c>
      <c r="D551" s="26" t="s">
        <v>132</v>
      </c>
      <c r="E551" s="26" t="s">
        <v>133</v>
      </c>
      <c r="F551" s="28" t="s">
        <v>168</v>
      </c>
      <c r="G551" s="25">
        <f>15211.6</f>
        <v>15211.6</v>
      </c>
      <c r="H551" s="27"/>
      <c r="K551" s="25">
        <f>15211.6</f>
        <v>15211.6</v>
      </c>
      <c r="L551" s="27"/>
    </row>
    <row r="552" spans="1:12" ht="15">
      <c r="A552" s="34"/>
      <c r="B552" s="22" t="s">
        <v>187</v>
      </c>
      <c r="C552" s="28" t="s">
        <v>39</v>
      </c>
      <c r="D552" s="26" t="s">
        <v>132</v>
      </c>
      <c r="E552" s="26" t="s">
        <v>133</v>
      </c>
      <c r="F552" s="28" t="s">
        <v>188</v>
      </c>
      <c r="G552" s="25">
        <f>G553</f>
        <v>572.3</v>
      </c>
      <c r="H552" s="27"/>
      <c r="K552" s="25">
        <f>K553</f>
        <v>572.3</v>
      </c>
      <c r="L552" s="27"/>
    </row>
    <row r="553" spans="1:12" ht="15">
      <c r="A553" s="34"/>
      <c r="B553" s="22" t="s">
        <v>228</v>
      </c>
      <c r="C553" s="28" t="s">
        <v>39</v>
      </c>
      <c r="D553" s="26" t="s">
        <v>132</v>
      </c>
      <c r="E553" s="26" t="s">
        <v>133</v>
      </c>
      <c r="F553" s="28" t="s">
        <v>229</v>
      </c>
      <c r="G553" s="25">
        <f>572.3</f>
        <v>572.3</v>
      </c>
      <c r="H553" s="27"/>
      <c r="K553" s="25">
        <f>572.3</f>
        <v>572.3</v>
      </c>
      <c r="L553" s="27"/>
    </row>
    <row r="554" spans="1:12" ht="15">
      <c r="A554" s="34"/>
      <c r="B554" s="22" t="s">
        <v>230</v>
      </c>
      <c r="C554" s="28" t="s">
        <v>313</v>
      </c>
      <c r="D554" s="26" t="s">
        <v>132</v>
      </c>
      <c r="E554" s="26" t="s">
        <v>128</v>
      </c>
      <c r="F554" s="28"/>
      <c r="G554" s="25">
        <f>G555</f>
        <v>61566</v>
      </c>
      <c r="H554" s="25">
        <f>H555</f>
        <v>0</v>
      </c>
      <c r="K554" s="25">
        <f>K555</f>
        <v>61566</v>
      </c>
      <c r="L554" s="25">
        <f>L555</f>
        <v>0</v>
      </c>
    </row>
    <row r="555" spans="1:12" ht="46.5">
      <c r="A555" s="34"/>
      <c r="B555" s="22" t="s">
        <v>40</v>
      </c>
      <c r="C555" s="28" t="s">
        <v>41</v>
      </c>
      <c r="D555" s="26" t="s">
        <v>132</v>
      </c>
      <c r="E555" s="26" t="s">
        <v>128</v>
      </c>
      <c r="F555" s="28"/>
      <c r="G555" s="25">
        <f>G556+G560</f>
        <v>61566</v>
      </c>
      <c r="H555" s="25">
        <f>H556+H560</f>
        <v>0</v>
      </c>
      <c r="K555" s="25">
        <f>K556+K560</f>
        <v>61566</v>
      </c>
      <c r="L555" s="25">
        <f>L556+L560</f>
        <v>0</v>
      </c>
    </row>
    <row r="556" spans="1:12" ht="30.75">
      <c r="A556" s="34"/>
      <c r="B556" s="22" t="s">
        <v>312</v>
      </c>
      <c r="C556" s="28" t="s">
        <v>42</v>
      </c>
      <c r="D556" s="26" t="s">
        <v>132</v>
      </c>
      <c r="E556" s="26" t="s">
        <v>128</v>
      </c>
      <c r="F556" s="28"/>
      <c r="G556" s="25">
        <f>G557</f>
        <v>50577</v>
      </c>
      <c r="H556" s="27"/>
      <c r="K556" s="25">
        <f>K557</f>
        <v>50577</v>
      </c>
      <c r="L556" s="27"/>
    </row>
    <row r="557" spans="1:12" ht="30.75">
      <c r="A557" s="34"/>
      <c r="B557" s="22" t="s">
        <v>88</v>
      </c>
      <c r="C557" s="28" t="s">
        <v>42</v>
      </c>
      <c r="D557" s="26" t="s">
        <v>132</v>
      </c>
      <c r="E557" s="26" t="s">
        <v>128</v>
      </c>
      <c r="F557" s="28"/>
      <c r="G557" s="25">
        <f>G558</f>
        <v>50577</v>
      </c>
      <c r="H557" s="27"/>
      <c r="K557" s="25">
        <f>K558</f>
        <v>50577</v>
      </c>
      <c r="L557" s="27"/>
    </row>
    <row r="558" spans="1:12" ht="30.75">
      <c r="A558" s="34"/>
      <c r="B558" s="22" t="s">
        <v>161</v>
      </c>
      <c r="C558" s="28" t="s">
        <v>42</v>
      </c>
      <c r="D558" s="26" t="s">
        <v>132</v>
      </c>
      <c r="E558" s="26" t="s">
        <v>128</v>
      </c>
      <c r="F558" s="28" t="s">
        <v>160</v>
      </c>
      <c r="G558" s="25">
        <f>G559</f>
        <v>50577</v>
      </c>
      <c r="H558" s="27"/>
      <c r="K558" s="25">
        <f>K559</f>
        <v>50577</v>
      </c>
      <c r="L558" s="27"/>
    </row>
    <row r="559" spans="1:12" ht="15">
      <c r="A559" s="34"/>
      <c r="B559" s="22" t="s">
        <v>171</v>
      </c>
      <c r="C559" s="28" t="s">
        <v>42</v>
      </c>
      <c r="D559" s="26" t="s">
        <v>132</v>
      </c>
      <c r="E559" s="26" t="s">
        <v>128</v>
      </c>
      <c r="F559" s="28" t="s">
        <v>170</v>
      </c>
      <c r="G559" s="25">
        <f>50577</f>
        <v>50577</v>
      </c>
      <c r="H559" s="27"/>
      <c r="K559" s="25">
        <f>50577</f>
        <v>50577</v>
      </c>
      <c r="L559" s="27"/>
    </row>
    <row r="560" spans="1:12" ht="30.75">
      <c r="A560" s="34"/>
      <c r="B560" s="22" t="s">
        <v>397</v>
      </c>
      <c r="C560" s="28" t="s">
        <v>43</v>
      </c>
      <c r="D560" s="26" t="s">
        <v>132</v>
      </c>
      <c r="E560" s="26" t="s">
        <v>128</v>
      </c>
      <c r="F560" s="28"/>
      <c r="G560" s="25">
        <f>G561</f>
        <v>10989</v>
      </c>
      <c r="H560" s="25"/>
      <c r="K560" s="25">
        <f>K561</f>
        <v>10989</v>
      </c>
      <c r="L560" s="25"/>
    </row>
    <row r="561" spans="1:12" ht="30.75">
      <c r="A561" s="34"/>
      <c r="B561" s="22" t="s">
        <v>161</v>
      </c>
      <c r="C561" s="28" t="s">
        <v>43</v>
      </c>
      <c r="D561" s="26" t="s">
        <v>132</v>
      </c>
      <c r="E561" s="26" t="s">
        <v>128</v>
      </c>
      <c r="F561" s="28" t="s">
        <v>160</v>
      </c>
      <c r="G561" s="25">
        <f>G562</f>
        <v>10989</v>
      </c>
      <c r="H561" s="25"/>
      <c r="K561" s="25">
        <f>K562</f>
        <v>10989</v>
      </c>
      <c r="L561" s="25"/>
    </row>
    <row r="562" spans="1:12" ht="15">
      <c r="A562" s="34"/>
      <c r="B562" s="22" t="s">
        <v>171</v>
      </c>
      <c r="C562" s="28" t="s">
        <v>43</v>
      </c>
      <c r="D562" s="26" t="s">
        <v>132</v>
      </c>
      <c r="E562" s="26" t="s">
        <v>128</v>
      </c>
      <c r="F562" s="28" t="s">
        <v>170</v>
      </c>
      <c r="G562" s="25">
        <f>10989</f>
        <v>10989</v>
      </c>
      <c r="H562" s="25"/>
      <c r="K562" s="25">
        <f>10989</f>
        <v>10989</v>
      </c>
      <c r="L562" s="25"/>
    </row>
    <row r="563" spans="1:12" ht="46.5">
      <c r="A563" s="19">
        <v>15</v>
      </c>
      <c r="B563" s="37" t="s">
        <v>338</v>
      </c>
      <c r="C563" s="43" t="s">
        <v>82</v>
      </c>
      <c r="D563" s="47"/>
      <c r="E563" s="47"/>
      <c r="F563" s="23"/>
      <c r="G563" s="45">
        <f>G564</f>
        <v>0</v>
      </c>
      <c r="H563" s="45">
        <f>H564</f>
        <v>0</v>
      </c>
      <c r="K563" s="45">
        <f>K564</f>
        <v>0</v>
      </c>
      <c r="L563" s="45">
        <f>L564</f>
        <v>0</v>
      </c>
    </row>
    <row r="564" spans="1:12" ht="30.75">
      <c r="A564" s="34"/>
      <c r="B564" s="18" t="s">
        <v>312</v>
      </c>
      <c r="C564" s="23" t="s">
        <v>104</v>
      </c>
      <c r="D564" s="26" t="s">
        <v>132</v>
      </c>
      <c r="E564" s="26" t="s">
        <v>140</v>
      </c>
      <c r="F564" s="23"/>
      <c r="G564" s="25">
        <f>G565</f>
        <v>0</v>
      </c>
      <c r="H564" s="27"/>
      <c r="K564" s="25">
        <f>K565</f>
        <v>0</v>
      </c>
      <c r="L564" s="27"/>
    </row>
    <row r="565" spans="1:12" ht="15">
      <c r="A565" s="34"/>
      <c r="B565" s="22" t="s">
        <v>163</v>
      </c>
      <c r="C565" s="23" t="s">
        <v>104</v>
      </c>
      <c r="D565" s="26" t="s">
        <v>132</v>
      </c>
      <c r="E565" s="26" t="s">
        <v>140</v>
      </c>
      <c r="F565" s="23" t="s">
        <v>162</v>
      </c>
      <c r="G565" s="25">
        <f>G566</f>
        <v>0</v>
      </c>
      <c r="H565" s="27"/>
      <c r="K565" s="25">
        <f>K566</f>
        <v>0</v>
      </c>
      <c r="L565" s="27"/>
    </row>
    <row r="566" spans="1:12" ht="30.75">
      <c r="A566" s="34"/>
      <c r="B566" s="22" t="s">
        <v>169</v>
      </c>
      <c r="C566" s="23" t="s">
        <v>104</v>
      </c>
      <c r="D566" s="26" t="s">
        <v>132</v>
      </c>
      <c r="E566" s="26" t="s">
        <v>140</v>
      </c>
      <c r="F566" s="23" t="s">
        <v>168</v>
      </c>
      <c r="G566" s="25">
        <v>0</v>
      </c>
      <c r="H566" s="27"/>
      <c r="K566" s="25">
        <v>0</v>
      </c>
      <c r="L566" s="27"/>
    </row>
    <row r="567" spans="1:12" ht="98.25" customHeight="1">
      <c r="A567" s="19">
        <v>16</v>
      </c>
      <c r="B567" s="37" t="s">
        <v>223</v>
      </c>
      <c r="C567" s="43" t="s">
        <v>83</v>
      </c>
      <c r="D567" s="47"/>
      <c r="E567" s="47"/>
      <c r="F567" s="43"/>
      <c r="G567" s="45">
        <f>G568</f>
        <v>98571</v>
      </c>
      <c r="H567" s="45">
        <f>H568</f>
        <v>0</v>
      </c>
      <c r="K567" s="45">
        <f>K568</f>
        <v>98571</v>
      </c>
      <c r="L567" s="45">
        <f>L568</f>
        <v>0</v>
      </c>
    </row>
    <row r="568" spans="1:12" ht="46.5">
      <c r="A568" s="19"/>
      <c r="B568" s="22" t="s">
        <v>92</v>
      </c>
      <c r="C568" s="28" t="s">
        <v>299</v>
      </c>
      <c r="D568" s="26" t="s">
        <v>129</v>
      </c>
      <c r="E568" s="26" t="s">
        <v>225</v>
      </c>
      <c r="F568" s="43"/>
      <c r="G568" s="53">
        <f>G569</f>
        <v>98571</v>
      </c>
      <c r="H568" s="45"/>
      <c r="K568" s="53">
        <f>K569</f>
        <v>98571</v>
      </c>
      <c r="L568" s="45"/>
    </row>
    <row r="569" spans="1:12" ht="30.75">
      <c r="A569" s="34"/>
      <c r="B569" s="22" t="s">
        <v>161</v>
      </c>
      <c r="C569" s="28" t="s">
        <v>299</v>
      </c>
      <c r="D569" s="26" t="s">
        <v>129</v>
      </c>
      <c r="E569" s="26" t="s">
        <v>225</v>
      </c>
      <c r="F569" s="28" t="s">
        <v>160</v>
      </c>
      <c r="G569" s="25">
        <f>G570</f>
        <v>98571</v>
      </c>
      <c r="H569" s="27"/>
      <c r="K569" s="25">
        <f>K570</f>
        <v>98571</v>
      </c>
      <c r="L569" s="27"/>
    </row>
    <row r="570" spans="1:12" ht="15">
      <c r="A570" s="34"/>
      <c r="B570" s="22" t="s">
        <v>224</v>
      </c>
      <c r="C570" s="28" t="s">
        <v>299</v>
      </c>
      <c r="D570" s="26" t="s">
        <v>129</v>
      </c>
      <c r="E570" s="26" t="s">
        <v>225</v>
      </c>
      <c r="F570" s="28" t="s">
        <v>170</v>
      </c>
      <c r="G570" s="25">
        <f>98571</f>
        <v>98571</v>
      </c>
      <c r="H570" s="38"/>
      <c r="K570" s="25">
        <f>98571</f>
        <v>98571</v>
      </c>
      <c r="L570" s="38"/>
    </row>
    <row r="571" spans="1:12" ht="30.75">
      <c r="A571" s="8">
        <v>17</v>
      </c>
      <c r="B571" s="37" t="s">
        <v>394</v>
      </c>
      <c r="C571" s="43" t="s">
        <v>365</v>
      </c>
      <c r="D571" s="47"/>
      <c r="E571" s="47"/>
      <c r="F571" s="43"/>
      <c r="G571" s="49">
        <f>G572+G578</f>
        <v>3672</v>
      </c>
      <c r="H571" s="49">
        <f>H572+H578</f>
        <v>612</v>
      </c>
      <c r="K571" s="49">
        <f>K572+K578</f>
        <v>3672</v>
      </c>
      <c r="L571" s="49">
        <f>L572+L578</f>
        <v>612</v>
      </c>
    </row>
    <row r="572" spans="1:12" ht="15">
      <c r="A572" s="34"/>
      <c r="B572" s="22" t="s">
        <v>156</v>
      </c>
      <c r="C572" s="28" t="s">
        <v>381</v>
      </c>
      <c r="D572" s="26" t="s">
        <v>134</v>
      </c>
      <c r="E572" s="26" t="s">
        <v>142</v>
      </c>
      <c r="F572" s="28"/>
      <c r="G572" s="25">
        <f>G573</f>
        <v>3060</v>
      </c>
      <c r="H572" s="25">
        <f>H573</f>
        <v>0</v>
      </c>
      <c r="K572" s="25">
        <f>K573</f>
        <v>3060</v>
      </c>
      <c r="L572" s="25">
        <f>L573</f>
        <v>0</v>
      </c>
    </row>
    <row r="573" spans="1:12" ht="15">
      <c r="A573" s="34"/>
      <c r="B573" s="22" t="s">
        <v>369</v>
      </c>
      <c r="C573" s="28" t="s">
        <v>381</v>
      </c>
      <c r="D573" s="26" t="s">
        <v>134</v>
      </c>
      <c r="E573" s="26" t="s">
        <v>129</v>
      </c>
      <c r="F573" s="28"/>
      <c r="G573" s="25">
        <f aca="true" t="shared" si="18" ref="G573:L573">G575</f>
        <v>3060</v>
      </c>
      <c r="H573" s="25">
        <f t="shared" si="18"/>
        <v>0</v>
      </c>
      <c r="I573" s="25">
        <f t="shared" si="18"/>
        <v>0</v>
      </c>
      <c r="J573" s="25">
        <f t="shared" si="18"/>
        <v>0</v>
      </c>
      <c r="K573" s="25">
        <f t="shared" si="18"/>
        <v>3060</v>
      </c>
      <c r="L573" s="25">
        <f t="shared" si="18"/>
        <v>0</v>
      </c>
    </row>
    <row r="574" spans="1:12" ht="46.5">
      <c r="A574" s="34"/>
      <c r="B574" s="22" t="s">
        <v>380</v>
      </c>
      <c r="C574" s="28" t="s">
        <v>381</v>
      </c>
      <c r="D574" s="26" t="s">
        <v>134</v>
      </c>
      <c r="E574" s="26" t="s">
        <v>129</v>
      </c>
      <c r="F574" s="28"/>
      <c r="G574" s="25">
        <f aca="true" t="shared" si="19" ref="G574:L574">G575</f>
        <v>3060</v>
      </c>
      <c r="H574" s="25">
        <f t="shared" si="19"/>
        <v>0</v>
      </c>
      <c r="I574" s="25">
        <f t="shared" si="19"/>
        <v>0</v>
      </c>
      <c r="J574" s="25">
        <f t="shared" si="19"/>
        <v>0</v>
      </c>
      <c r="K574" s="25">
        <f t="shared" si="19"/>
        <v>3060</v>
      </c>
      <c r="L574" s="25">
        <f t="shared" si="19"/>
        <v>0</v>
      </c>
    </row>
    <row r="575" spans="1:12" ht="30.75">
      <c r="A575" s="34"/>
      <c r="B575" s="22" t="s">
        <v>53</v>
      </c>
      <c r="C575" s="23" t="s">
        <v>382</v>
      </c>
      <c r="D575" s="23" t="s">
        <v>134</v>
      </c>
      <c r="E575" s="23" t="s">
        <v>129</v>
      </c>
      <c r="F575" s="23"/>
      <c r="G575" s="25">
        <f>G576</f>
        <v>3060</v>
      </c>
      <c r="H575" s="25"/>
      <c r="K575" s="25">
        <f>K576</f>
        <v>3060</v>
      </c>
      <c r="L575" s="25"/>
    </row>
    <row r="576" spans="1:12" ht="15">
      <c r="A576" s="34"/>
      <c r="B576" s="22" t="s">
        <v>187</v>
      </c>
      <c r="C576" s="23" t="s">
        <v>382</v>
      </c>
      <c r="D576" s="23" t="s">
        <v>134</v>
      </c>
      <c r="E576" s="23" t="s">
        <v>129</v>
      </c>
      <c r="F576" s="23" t="s">
        <v>188</v>
      </c>
      <c r="G576" s="25">
        <f>G577</f>
        <v>3060</v>
      </c>
      <c r="H576" s="25"/>
      <c r="K576" s="25">
        <f>K577</f>
        <v>3060</v>
      </c>
      <c r="L576" s="25"/>
    </row>
    <row r="577" spans="1:12" ht="46.5">
      <c r="A577" s="34"/>
      <c r="B577" s="22" t="s">
        <v>19</v>
      </c>
      <c r="C577" s="23" t="s">
        <v>382</v>
      </c>
      <c r="D577" s="23" t="s">
        <v>134</v>
      </c>
      <c r="E577" s="23" t="s">
        <v>129</v>
      </c>
      <c r="F577" s="23" t="s">
        <v>194</v>
      </c>
      <c r="G577" s="25">
        <f>3060</f>
        <v>3060</v>
      </c>
      <c r="H577" s="25"/>
      <c r="K577" s="25">
        <f>3060</f>
        <v>3060</v>
      </c>
      <c r="L577" s="25"/>
    </row>
    <row r="578" spans="1:12" ht="15">
      <c r="A578" s="34"/>
      <c r="B578" s="22" t="s">
        <v>385</v>
      </c>
      <c r="C578" s="23" t="s">
        <v>386</v>
      </c>
      <c r="D578" s="23"/>
      <c r="E578" s="23"/>
      <c r="F578" s="23"/>
      <c r="G578" s="25">
        <f>G579</f>
        <v>612</v>
      </c>
      <c r="H578" s="25">
        <f>H579</f>
        <v>612</v>
      </c>
      <c r="K578" s="25">
        <f>K579</f>
        <v>612</v>
      </c>
      <c r="L578" s="25">
        <f>L579</f>
        <v>612</v>
      </c>
    </row>
    <row r="579" spans="1:12" ht="15">
      <c r="A579" s="34"/>
      <c r="B579" s="22" t="s">
        <v>366</v>
      </c>
      <c r="C579" s="28" t="s">
        <v>386</v>
      </c>
      <c r="D579" s="26" t="s">
        <v>134</v>
      </c>
      <c r="E579" s="26" t="s">
        <v>134</v>
      </c>
      <c r="F579" s="28"/>
      <c r="G579" s="25">
        <f aca="true" t="shared" si="20" ref="G579:H581">G580</f>
        <v>612</v>
      </c>
      <c r="H579" s="25">
        <f t="shared" si="20"/>
        <v>612</v>
      </c>
      <c r="K579" s="25">
        <f aca="true" t="shared" si="21" ref="K579:L581">K580</f>
        <v>612</v>
      </c>
      <c r="L579" s="25">
        <f t="shared" si="21"/>
        <v>612</v>
      </c>
    </row>
    <row r="580" spans="1:12" ht="46.5">
      <c r="A580" s="34"/>
      <c r="B580" s="22" t="s">
        <v>364</v>
      </c>
      <c r="C580" s="23" t="s">
        <v>387</v>
      </c>
      <c r="D580" s="23" t="s">
        <v>134</v>
      </c>
      <c r="E580" s="23" t="s">
        <v>134</v>
      </c>
      <c r="F580" s="23"/>
      <c r="G580" s="25">
        <f t="shared" si="20"/>
        <v>612</v>
      </c>
      <c r="H580" s="25">
        <f t="shared" si="20"/>
        <v>612</v>
      </c>
      <c r="K580" s="25">
        <f t="shared" si="21"/>
        <v>612</v>
      </c>
      <c r="L580" s="25">
        <f t="shared" si="21"/>
        <v>612</v>
      </c>
    </row>
    <row r="581" spans="1:12" ht="62.25">
      <c r="A581" s="34"/>
      <c r="B581" s="22" t="s">
        <v>174</v>
      </c>
      <c r="C581" s="23" t="s">
        <v>387</v>
      </c>
      <c r="D581" s="23" t="s">
        <v>134</v>
      </c>
      <c r="E581" s="23" t="s">
        <v>134</v>
      </c>
      <c r="F581" s="23" t="s">
        <v>172</v>
      </c>
      <c r="G581" s="25">
        <f t="shared" si="20"/>
        <v>612</v>
      </c>
      <c r="H581" s="25">
        <f t="shared" si="20"/>
        <v>612</v>
      </c>
      <c r="K581" s="25">
        <f t="shared" si="21"/>
        <v>612</v>
      </c>
      <c r="L581" s="25">
        <f t="shared" si="21"/>
        <v>612</v>
      </c>
    </row>
    <row r="582" spans="1:12" ht="15">
      <c r="A582" s="34"/>
      <c r="B582" s="22" t="s">
        <v>192</v>
      </c>
      <c r="C582" s="23" t="s">
        <v>387</v>
      </c>
      <c r="D582" s="23" t="s">
        <v>134</v>
      </c>
      <c r="E582" s="23" t="s">
        <v>134</v>
      </c>
      <c r="F582" s="23" t="s">
        <v>173</v>
      </c>
      <c r="G582" s="25">
        <f>540+72</f>
        <v>612</v>
      </c>
      <c r="H582" s="25">
        <f>G582</f>
        <v>612</v>
      </c>
      <c r="K582" s="25">
        <f>540+72</f>
        <v>612</v>
      </c>
      <c r="L582" s="25">
        <f>K582</f>
        <v>612</v>
      </c>
    </row>
    <row r="583" spans="1:12" ht="46.5">
      <c r="A583" s="8">
        <v>18</v>
      </c>
      <c r="B583" s="37" t="s">
        <v>226</v>
      </c>
      <c r="C583" s="43" t="s">
        <v>84</v>
      </c>
      <c r="D583" s="47"/>
      <c r="E583" s="47"/>
      <c r="F583" s="43"/>
      <c r="G583" s="49">
        <f>G593+G587+G584+G596</f>
        <v>22462.699999999997</v>
      </c>
      <c r="H583" s="49"/>
      <c r="K583" s="49">
        <f>K593+K587+K584+K596</f>
        <v>22462.699999999997</v>
      </c>
      <c r="L583" s="49"/>
    </row>
    <row r="584" spans="1:12" ht="15">
      <c r="A584" s="8"/>
      <c r="B584" s="22" t="s">
        <v>62</v>
      </c>
      <c r="C584" s="26" t="s">
        <v>64</v>
      </c>
      <c r="D584" s="26" t="s">
        <v>129</v>
      </c>
      <c r="E584" s="26" t="s">
        <v>225</v>
      </c>
      <c r="F584" s="28"/>
      <c r="G584" s="25">
        <f>G585</f>
        <v>5280</v>
      </c>
      <c r="H584" s="25"/>
      <c r="K584" s="25">
        <f>K585</f>
        <v>5280</v>
      </c>
      <c r="L584" s="25"/>
    </row>
    <row r="585" spans="1:12" ht="15">
      <c r="A585" s="8"/>
      <c r="B585" s="22" t="s">
        <v>163</v>
      </c>
      <c r="C585" s="26" t="s">
        <v>64</v>
      </c>
      <c r="D585" s="26" t="s">
        <v>129</v>
      </c>
      <c r="E585" s="26" t="s">
        <v>225</v>
      </c>
      <c r="F585" s="28" t="s">
        <v>162</v>
      </c>
      <c r="G585" s="25">
        <f>G586</f>
        <v>5280</v>
      </c>
      <c r="H585" s="25"/>
      <c r="K585" s="25">
        <f>K586</f>
        <v>5280</v>
      </c>
      <c r="L585" s="25"/>
    </row>
    <row r="586" spans="1:12" ht="30.75">
      <c r="A586" s="8"/>
      <c r="B586" s="22" t="s">
        <v>169</v>
      </c>
      <c r="C586" s="26" t="s">
        <v>64</v>
      </c>
      <c r="D586" s="26" t="s">
        <v>129</v>
      </c>
      <c r="E586" s="26" t="s">
        <v>225</v>
      </c>
      <c r="F586" s="28" t="s">
        <v>168</v>
      </c>
      <c r="G586" s="25">
        <v>5280</v>
      </c>
      <c r="H586" s="25"/>
      <c r="K586" s="25">
        <v>5280</v>
      </c>
      <c r="L586" s="25"/>
    </row>
    <row r="587" spans="1:12" ht="30.75">
      <c r="A587" s="34"/>
      <c r="B587" s="22" t="s">
        <v>312</v>
      </c>
      <c r="C587" s="26" t="s">
        <v>73</v>
      </c>
      <c r="D587" s="26" t="s">
        <v>132</v>
      </c>
      <c r="E587" s="26" t="s">
        <v>140</v>
      </c>
      <c r="F587" s="28"/>
      <c r="G587" s="25">
        <f>G588</f>
        <v>9550.699999999999</v>
      </c>
      <c r="H587" s="27"/>
      <c r="K587" s="25">
        <f>K588</f>
        <v>9550.699999999999</v>
      </c>
      <c r="L587" s="27"/>
    </row>
    <row r="588" spans="1:12" ht="30.75">
      <c r="A588" s="34"/>
      <c r="B588" s="22" t="s">
        <v>51</v>
      </c>
      <c r="C588" s="26" t="s">
        <v>73</v>
      </c>
      <c r="D588" s="26" t="s">
        <v>132</v>
      </c>
      <c r="E588" s="26" t="s">
        <v>140</v>
      </c>
      <c r="F588" s="28"/>
      <c r="G588" s="25">
        <f>G589+G591</f>
        <v>9550.699999999999</v>
      </c>
      <c r="H588" s="27"/>
      <c r="K588" s="25">
        <f>K589+K591</f>
        <v>9550.699999999999</v>
      </c>
      <c r="L588" s="27"/>
    </row>
    <row r="589" spans="1:12" ht="62.25">
      <c r="A589" s="34"/>
      <c r="B589" s="22" t="s">
        <v>174</v>
      </c>
      <c r="C589" s="26" t="s">
        <v>73</v>
      </c>
      <c r="D589" s="26" t="s">
        <v>132</v>
      </c>
      <c r="E589" s="26" t="s">
        <v>140</v>
      </c>
      <c r="F589" s="26" t="s">
        <v>172</v>
      </c>
      <c r="G589" s="25">
        <f>G590</f>
        <v>8756.4</v>
      </c>
      <c r="H589" s="27"/>
      <c r="K589" s="25">
        <f>K590</f>
        <v>8756.4</v>
      </c>
      <c r="L589" s="27"/>
    </row>
    <row r="590" spans="1:12" ht="15">
      <c r="A590" s="34"/>
      <c r="B590" s="22" t="s">
        <v>192</v>
      </c>
      <c r="C590" s="26" t="s">
        <v>73</v>
      </c>
      <c r="D590" s="26" t="s">
        <v>132</v>
      </c>
      <c r="E590" s="26" t="s">
        <v>140</v>
      </c>
      <c r="F590" s="26" t="s">
        <v>193</v>
      </c>
      <c r="G590" s="25">
        <f>8756.4</f>
        <v>8756.4</v>
      </c>
      <c r="H590" s="27"/>
      <c r="K590" s="25">
        <f>8756.4</f>
        <v>8756.4</v>
      </c>
      <c r="L590" s="27"/>
    </row>
    <row r="591" spans="1:12" ht="15">
      <c r="A591" s="34"/>
      <c r="B591" s="22" t="s">
        <v>163</v>
      </c>
      <c r="C591" s="26" t="s">
        <v>73</v>
      </c>
      <c r="D591" s="26" t="s">
        <v>132</v>
      </c>
      <c r="E591" s="26" t="s">
        <v>140</v>
      </c>
      <c r="F591" s="28" t="s">
        <v>162</v>
      </c>
      <c r="G591" s="25">
        <f>G592</f>
        <v>794.3</v>
      </c>
      <c r="H591" s="25"/>
      <c r="K591" s="25">
        <f>K592</f>
        <v>794.3</v>
      </c>
      <c r="L591" s="25"/>
    </row>
    <row r="592" spans="1:12" ht="30.75">
      <c r="A592" s="34"/>
      <c r="B592" s="22" t="s">
        <v>169</v>
      </c>
      <c r="C592" s="26" t="s">
        <v>73</v>
      </c>
      <c r="D592" s="26" t="s">
        <v>132</v>
      </c>
      <c r="E592" s="26" t="s">
        <v>140</v>
      </c>
      <c r="F592" s="28" t="s">
        <v>168</v>
      </c>
      <c r="G592" s="25">
        <f>794.3</f>
        <v>794.3</v>
      </c>
      <c r="H592" s="25"/>
      <c r="K592" s="25">
        <f>794.3</f>
        <v>794.3</v>
      </c>
      <c r="L592" s="25"/>
    </row>
    <row r="593" spans="1:12" ht="30.75">
      <c r="A593" s="34"/>
      <c r="B593" s="22" t="s">
        <v>61</v>
      </c>
      <c r="C593" s="26" t="s">
        <v>63</v>
      </c>
      <c r="D593" s="26" t="s">
        <v>134</v>
      </c>
      <c r="E593" s="26" t="s">
        <v>134</v>
      </c>
      <c r="F593" s="28"/>
      <c r="G593" s="25">
        <f>G594</f>
        <v>6132</v>
      </c>
      <c r="H593" s="25"/>
      <c r="K593" s="25">
        <f>K594</f>
        <v>6132</v>
      </c>
      <c r="L593" s="25"/>
    </row>
    <row r="594" spans="1:12" ht="15">
      <c r="A594" s="34"/>
      <c r="B594" s="22" t="s">
        <v>163</v>
      </c>
      <c r="C594" s="26" t="s">
        <v>63</v>
      </c>
      <c r="D594" s="26" t="s">
        <v>134</v>
      </c>
      <c r="E594" s="26" t="s">
        <v>134</v>
      </c>
      <c r="F594" s="28" t="s">
        <v>162</v>
      </c>
      <c r="G594" s="25">
        <f>G595</f>
        <v>6132</v>
      </c>
      <c r="H594" s="25"/>
      <c r="K594" s="25">
        <f>K595</f>
        <v>6132</v>
      </c>
      <c r="L594" s="25"/>
    </row>
    <row r="595" spans="1:12" ht="30.75">
      <c r="A595" s="34"/>
      <c r="B595" s="22" t="s">
        <v>169</v>
      </c>
      <c r="C595" s="26" t="s">
        <v>63</v>
      </c>
      <c r="D595" s="26" t="s">
        <v>134</v>
      </c>
      <c r="E595" s="26" t="s">
        <v>134</v>
      </c>
      <c r="F595" s="28" t="s">
        <v>168</v>
      </c>
      <c r="G595" s="25">
        <v>6132</v>
      </c>
      <c r="H595" s="25"/>
      <c r="K595" s="25">
        <v>6132</v>
      </c>
      <c r="L595" s="25"/>
    </row>
    <row r="596" spans="1:12" ht="15">
      <c r="A596" s="34"/>
      <c r="B596" s="18" t="s">
        <v>28</v>
      </c>
      <c r="C596" s="28" t="s">
        <v>29</v>
      </c>
      <c r="D596" s="26" t="s">
        <v>132</v>
      </c>
      <c r="E596" s="26" t="s">
        <v>140</v>
      </c>
      <c r="F596" s="28"/>
      <c r="G596" s="25">
        <f>G597</f>
        <v>1500</v>
      </c>
      <c r="H596" s="25"/>
      <c r="K596" s="25">
        <f>K597</f>
        <v>1500</v>
      </c>
      <c r="L596" s="25"/>
    </row>
    <row r="597" spans="1:12" ht="15">
      <c r="A597" s="34"/>
      <c r="B597" s="22" t="s">
        <v>163</v>
      </c>
      <c r="C597" s="28" t="s">
        <v>29</v>
      </c>
      <c r="D597" s="26" t="s">
        <v>132</v>
      </c>
      <c r="E597" s="26" t="s">
        <v>140</v>
      </c>
      <c r="F597" s="28" t="s">
        <v>162</v>
      </c>
      <c r="G597" s="25">
        <f>G598</f>
        <v>1500</v>
      </c>
      <c r="H597" s="25"/>
      <c r="K597" s="25">
        <f>K598</f>
        <v>1500</v>
      </c>
      <c r="L597" s="25"/>
    </row>
    <row r="598" spans="1:12" ht="30.75">
      <c r="A598" s="34"/>
      <c r="B598" s="22" t="s">
        <v>169</v>
      </c>
      <c r="C598" s="28" t="s">
        <v>29</v>
      </c>
      <c r="D598" s="26" t="s">
        <v>132</v>
      </c>
      <c r="E598" s="26" t="s">
        <v>140</v>
      </c>
      <c r="F598" s="28" t="s">
        <v>168</v>
      </c>
      <c r="G598" s="25">
        <v>1500</v>
      </c>
      <c r="H598" s="25"/>
      <c r="K598" s="25">
        <v>1500</v>
      </c>
      <c r="L598" s="25"/>
    </row>
    <row r="599" spans="1:12" s="15" customFormat="1" ht="46.5">
      <c r="A599" s="19">
        <v>19</v>
      </c>
      <c r="B599" s="37" t="s">
        <v>328</v>
      </c>
      <c r="C599" s="46" t="s">
        <v>85</v>
      </c>
      <c r="D599" s="24"/>
      <c r="E599" s="24"/>
      <c r="F599" s="23"/>
      <c r="G599" s="45">
        <f>G600</f>
        <v>12091.4</v>
      </c>
      <c r="H599" s="45">
        <f>H600</f>
        <v>0</v>
      </c>
      <c r="K599" s="45">
        <f>K600</f>
        <v>12091.4</v>
      </c>
      <c r="L599" s="45">
        <f>L600</f>
        <v>0</v>
      </c>
    </row>
    <row r="600" spans="1:12" s="15" customFormat="1" ht="15">
      <c r="A600" s="22"/>
      <c r="B600" s="28" t="s">
        <v>156</v>
      </c>
      <c r="C600" s="23" t="s">
        <v>345</v>
      </c>
      <c r="D600" s="23" t="s">
        <v>134</v>
      </c>
      <c r="E600" s="23" t="s">
        <v>142</v>
      </c>
      <c r="F600" s="23"/>
      <c r="G600" s="25">
        <f>G601</f>
        <v>12091.4</v>
      </c>
      <c r="H600" s="21">
        <f>H601</f>
        <v>0</v>
      </c>
      <c r="K600" s="25">
        <f>K601</f>
        <v>12091.4</v>
      </c>
      <c r="L600" s="21">
        <f>L601</f>
        <v>0</v>
      </c>
    </row>
    <row r="601" spans="1:12" s="15" customFormat="1" ht="15">
      <c r="A601" s="22"/>
      <c r="B601" s="28" t="s">
        <v>157</v>
      </c>
      <c r="C601" s="23" t="s">
        <v>345</v>
      </c>
      <c r="D601" s="23" t="s">
        <v>134</v>
      </c>
      <c r="E601" s="23" t="s">
        <v>153</v>
      </c>
      <c r="F601" s="23"/>
      <c r="G601" s="25">
        <f>G603</f>
        <v>12091.4</v>
      </c>
      <c r="H601" s="25">
        <f>H603</f>
        <v>0</v>
      </c>
      <c r="K601" s="25">
        <f>K603</f>
        <v>12091.4</v>
      </c>
      <c r="L601" s="25">
        <f>L603</f>
        <v>0</v>
      </c>
    </row>
    <row r="602" spans="1:12" s="15" customFormat="1" ht="46.5">
      <c r="A602" s="22"/>
      <c r="B602" s="28" t="s">
        <v>58</v>
      </c>
      <c r="C602" s="23" t="s">
        <v>300</v>
      </c>
      <c r="D602" s="23" t="s">
        <v>134</v>
      </c>
      <c r="E602" s="23" t="s">
        <v>153</v>
      </c>
      <c r="F602" s="23"/>
      <c r="G602" s="25">
        <f>G603</f>
        <v>12091.4</v>
      </c>
      <c r="H602" s="25"/>
      <c r="K602" s="25">
        <f>K603</f>
        <v>12091.4</v>
      </c>
      <c r="L602" s="25"/>
    </row>
    <row r="603" spans="1:12" s="15" customFormat="1" ht="15">
      <c r="A603" s="22"/>
      <c r="B603" s="59" t="s">
        <v>163</v>
      </c>
      <c r="C603" s="23" t="s">
        <v>300</v>
      </c>
      <c r="D603" s="23" t="s">
        <v>134</v>
      </c>
      <c r="E603" s="23" t="s">
        <v>153</v>
      </c>
      <c r="F603" s="23" t="s">
        <v>162</v>
      </c>
      <c r="G603" s="25">
        <f>G604</f>
        <v>12091.4</v>
      </c>
      <c r="H603" s="22"/>
      <c r="K603" s="25">
        <f>K604</f>
        <v>12091.4</v>
      </c>
      <c r="L603" s="22"/>
    </row>
    <row r="604" spans="1:12" s="15" customFormat="1" ht="30.75">
      <c r="A604" s="22"/>
      <c r="B604" s="59" t="s">
        <v>169</v>
      </c>
      <c r="C604" s="23" t="s">
        <v>300</v>
      </c>
      <c r="D604" s="23" t="s">
        <v>134</v>
      </c>
      <c r="E604" s="23" t="s">
        <v>153</v>
      </c>
      <c r="F604" s="23" t="s">
        <v>168</v>
      </c>
      <c r="G604" s="25">
        <f>12091.4</f>
        <v>12091.4</v>
      </c>
      <c r="H604" s="22"/>
      <c r="K604" s="25">
        <f>12091.4</f>
        <v>12091.4</v>
      </c>
      <c r="L604" s="22"/>
    </row>
    <row r="605" spans="1:12" s="15" customFormat="1" ht="46.5">
      <c r="A605" s="19">
        <v>20</v>
      </c>
      <c r="B605" s="64" t="s">
        <v>1</v>
      </c>
      <c r="C605" s="46" t="s">
        <v>86</v>
      </c>
      <c r="D605" s="46"/>
      <c r="E605" s="46"/>
      <c r="F605" s="43"/>
      <c r="G605" s="49">
        <f>G607+G612+G609</f>
        <v>25461</v>
      </c>
      <c r="H605" s="22"/>
      <c r="K605" s="49">
        <f>K607+K612+K609</f>
        <v>25461</v>
      </c>
      <c r="L605" s="22"/>
    </row>
    <row r="606" spans="1:12" s="15" customFormat="1" ht="15">
      <c r="A606" s="19"/>
      <c r="B606" s="59" t="s">
        <v>75</v>
      </c>
      <c r="C606" s="23" t="s">
        <v>301</v>
      </c>
      <c r="D606" s="23" t="s">
        <v>134</v>
      </c>
      <c r="E606" s="23" t="s">
        <v>130</v>
      </c>
      <c r="F606" s="28"/>
      <c r="G606" s="57">
        <f>G607</f>
        <v>17183.5</v>
      </c>
      <c r="H606" s="22"/>
      <c r="K606" s="57">
        <f>K607</f>
        <v>17183.5</v>
      </c>
      <c r="L606" s="22"/>
    </row>
    <row r="607" spans="1:12" s="15" customFormat="1" ht="15">
      <c r="A607" s="22"/>
      <c r="B607" s="59" t="s">
        <v>163</v>
      </c>
      <c r="C607" s="23" t="s">
        <v>301</v>
      </c>
      <c r="D607" s="23" t="s">
        <v>134</v>
      </c>
      <c r="E607" s="23" t="s">
        <v>130</v>
      </c>
      <c r="F607" s="28" t="s">
        <v>162</v>
      </c>
      <c r="G607" s="25">
        <f>G608</f>
        <v>17183.5</v>
      </c>
      <c r="H607" s="22"/>
      <c r="K607" s="25">
        <f>K608</f>
        <v>17183.5</v>
      </c>
      <c r="L607" s="22"/>
    </row>
    <row r="608" spans="1:12" s="15" customFormat="1" ht="30.75">
      <c r="A608" s="22"/>
      <c r="B608" s="59" t="s">
        <v>169</v>
      </c>
      <c r="C608" s="23" t="s">
        <v>301</v>
      </c>
      <c r="D608" s="23" t="s">
        <v>134</v>
      </c>
      <c r="E608" s="23" t="s">
        <v>130</v>
      </c>
      <c r="F608" s="28" t="s">
        <v>168</v>
      </c>
      <c r="G608" s="25">
        <f>17183.5</f>
        <v>17183.5</v>
      </c>
      <c r="H608" s="22"/>
      <c r="K608" s="25">
        <f>17183.5</f>
        <v>17183.5</v>
      </c>
      <c r="L608" s="22"/>
    </row>
    <row r="609" spans="1:12" s="15" customFormat="1" ht="30.75">
      <c r="A609" s="22"/>
      <c r="B609" s="22" t="s">
        <v>231</v>
      </c>
      <c r="C609" s="23" t="s">
        <v>33</v>
      </c>
      <c r="D609" s="23" t="s">
        <v>134</v>
      </c>
      <c r="E609" s="23" t="s">
        <v>130</v>
      </c>
      <c r="F609" s="28"/>
      <c r="G609" s="35">
        <f>G610</f>
        <v>0</v>
      </c>
      <c r="H609" s="27"/>
      <c r="K609" s="35">
        <f>K610</f>
        <v>0</v>
      </c>
      <c r="L609" s="27"/>
    </row>
    <row r="610" spans="1:12" s="15" customFormat="1" ht="15">
      <c r="A610" s="22"/>
      <c r="B610" s="22" t="s">
        <v>163</v>
      </c>
      <c r="C610" s="23" t="s">
        <v>33</v>
      </c>
      <c r="D610" s="23" t="s">
        <v>134</v>
      </c>
      <c r="E610" s="23" t="s">
        <v>130</v>
      </c>
      <c r="F610" s="28" t="s">
        <v>162</v>
      </c>
      <c r="G610" s="35">
        <f>G611</f>
        <v>0</v>
      </c>
      <c r="H610" s="27"/>
      <c r="K610" s="35">
        <f>K611</f>
        <v>0</v>
      </c>
      <c r="L610" s="27"/>
    </row>
    <row r="611" spans="1:12" s="15" customFormat="1" ht="30.75">
      <c r="A611" s="22"/>
      <c r="B611" s="22" t="s">
        <v>169</v>
      </c>
      <c r="C611" s="23" t="s">
        <v>33</v>
      </c>
      <c r="D611" s="23" t="s">
        <v>134</v>
      </c>
      <c r="E611" s="23" t="s">
        <v>130</v>
      </c>
      <c r="F611" s="28" t="s">
        <v>168</v>
      </c>
      <c r="G611" s="35">
        <v>0</v>
      </c>
      <c r="H611" s="27"/>
      <c r="K611" s="35">
        <v>0</v>
      </c>
      <c r="L611" s="27"/>
    </row>
    <row r="612" spans="1:12" s="15" customFormat="1" ht="46.5">
      <c r="A612" s="22"/>
      <c r="B612" s="59" t="s">
        <v>93</v>
      </c>
      <c r="C612" s="23" t="s">
        <v>94</v>
      </c>
      <c r="D612" s="23" t="s">
        <v>134</v>
      </c>
      <c r="E612" s="23" t="s">
        <v>130</v>
      </c>
      <c r="F612" s="28"/>
      <c r="G612" s="25">
        <f>G613+G615+G617</f>
        <v>8277.5</v>
      </c>
      <c r="H612" s="22"/>
      <c r="K612" s="25">
        <f>K613+K615+K617</f>
        <v>8277.5</v>
      </c>
      <c r="L612" s="22"/>
    </row>
    <row r="613" spans="1:12" s="15" customFormat="1" ht="62.25">
      <c r="A613" s="22"/>
      <c r="B613" s="59" t="s">
        <v>174</v>
      </c>
      <c r="C613" s="23" t="s">
        <v>94</v>
      </c>
      <c r="D613" s="23" t="s">
        <v>134</v>
      </c>
      <c r="E613" s="23" t="s">
        <v>130</v>
      </c>
      <c r="F613" s="28" t="s">
        <v>172</v>
      </c>
      <c r="G613" s="25">
        <f>G614</f>
        <v>7862.5</v>
      </c>
      <c r="H613" s="22"/>
      <c r="K613" s="25">
        <f>K614</f>
        <v>7862.5</v>
      </c>
      <c r="L613" s="22"/>
    </row>
    <row r="614" spans="1:12" s="15" customFormat="1" ht="15">
      <c r="A614" s="22"/>
      <c r="B614" s="59" t="s">
        <v>192</v>
      </c>
      <c r="C614" s="23" t="s">
        <v>94</v>
      </c>
      <c r="D614" s="23" t="s">
        <v>134</v>
      </c>
      <c r="E614" s="23" t="s">
        <v>130</v>
      </c>
      <c r="F614" s="28" t="s">
        <v>193</v>
      </c>
      <c r="G614" s="25">
        <f>7862.5</f>
        <v>7862.5</v>
      </c>
      <c r="H614" s="22"/>
      <c r="K614" s="25">
        <f>7862.5</f>
        <v>7862.5</v>
      </c>
      <c r="L614" s="22"/>
    </row>
    <row r="615" spans="1:12" s="15" customFormat="1" ht="15">
      <c r="A615" s="22"/>
      <c r="B615" s="59" t="s">
        <v>163</v>
      </c>
      <c r="C615" s="23" t="s">
        <v>94</v>
      </c>
      <c r="D615" s="23" t="s">
        <v>134</v>
      </c>
      <c r="E615" s="23" t="s">
        <v>130</v>
      </c>
      <c r="F615" s="28" t="s">
        <v>162</v>
      </c>
      <c r="G615" s="25">
        <f>G616</f>
        <v>365</v>
      </c>
      <c r="H615" s="22"/>
      <c r="K615" s="25">
        <f>K616</f>
        <v>365</v>
      </c>
      <c r="L615" s="22"/>
    </row>
    <row r="616" spans="1:12" s="15" customFormat="1" ht="30.75">
      <c r="A616" s="22"/>
      <c r="B616" s="59" t="s">
        <v>169</v>
      </c>
      <c r="C616" s="23" t="s">
        <v>94</v>
      </c>
      <c r="D616" s="23" t="s">
        <v>134</v>
      </c>
      <c r="E616" s="23" t="s">
        <v>130</v>
      </c>
      <c r="F616" s="28" t="s">
        <v>168</v>
      </c>
      <c r="G616" s="25">
        <f>365</f>
        <v>365</v>
      </c>
      <c r="H616" s="22"/>
      <c r="K616" s="25">
        <f>365</f>
        <v>365</v>
      </c>
      <c r="L616" s="22"/>
    </row>
    <row r="617" spans="1:12" s="15" customFormat="1" ht="15">
      <c r="A617" s="22"/>
      <c r="B617" s="59" t="s">
        <v>187</v>
      </c>
      <c r="C617" s="23" t="s">
        <v>94</v>
      </c>
      <c r="D617" s="23" t="s">
        <v>134</v>
      </c>
      <c r="E617" s="23" t="s">
        <v>130</v>
      </c>
      <c r="F617" s="28" t="s">
        <v>188</v>
      </c>
      <c r="G617" s="25">
        <f>G618</f>
        <v>50</v>
      </c>
      <c r="H617" s="22"/>
      <c r="K617" s="25">
        <f>K618</f>
        <v>50</v>
      </c>
      <c r="L617" s="22"/>
    </row>
    <row r="618" spans="1:12" s="15" customFormat="1" ht="15">
      <c r="A618" s="22"/>
      <c r="B618" s="59" t="s">
        <v>189</v>
      </c>
      <c r="C618" s="23" t="s">
        <v>94</v>
      </c>
      <c r="D618" s="23" t="s">
        <v>134</v>
      </c>
      <c r="E618" s="23" t="s">
        <v>130</v>
      </c>
      <c r="F618" s="28" t="s">
        <v>190</v>
      </c>
      <c r="G618" s="25">
        <f>50</f>
        <v>50</v>
      </c>
      <c r="H618" s="22"/>
      <c r="K618" s="25">
        <f>50</f>
        <v>50</v>
      </c>
      <c r="L618" s="22"/>
    </row>
    <row r="619" spans="1:12" s="15" customFormat="1" ht="15.75">
      <c r="A619" s="19">
        <v>21</v>
      </c>
      <c r="B619" s="37" t="s">
        <v>329</v>
      </c>
      <c r="C619" s="43" t="s">
        <v>87</v>
      </c>
      <c r="D619" s="46"/>
      <c r="E619" s="46"/>
      <c r="F619" s="58"/>
      <c r="G619" s="49">
        <f>G620+G623+G626+G629</f>
        <v>9511.2</v>
      </c>
      <c r="H619" s="49">
        <f>H620+H623+H626+H629</f>
        <v>7511.2</v>
      </c>
      <c r="I619" s="49">
        <f>I620+I623</f>
        <v>0</v>
      </c>
      <c r="J619" s="49">
        <f>J620+J623</f>
        <v>0</v>
      </c>
      <c r="K619" s="49">
        <f>K620+K623</f>
        <v>2000</v>
      </c>
      <c r="L619" s="49">
        <f>L620+L623</f>
        <v>0</v>
      </c>
    </row>
    <row r="620" spans="1:12" s="15" customFormat="1" ht="15">
      <c r="A620" s="19"/>
      <c r="B620" s="59" t="s">
        <v>346</v>
      </c>
      <c r="C620" s="23" t="s">
        <v>302</v>
      </c>
      <c r="D620" s="23" t="s">
        <v>136</v>
      </c>
      <c r="E620" s="23" t="s">
        <v>153</v>
      </c>
      <c r="F620" s="29"/>
      <c r="G620" s="25">
        <f>G621</f>
        <v>1248.9</v>
      </c>
      <c r="H620" s="22"/>
      <c r="K620" s="25">
        <f>K621</f>
        <v>1000</v>
      </c>
      <c r="L620" s="22"/>
    </row>
    <row r="621" spans="1:12" s="15" customFormat="1" ht="30.75">
      <c r="A621" s="22"/>
      <c r="B621" s="59" t="s">
        <v>161</v>
      </c>
      <c r="C621" s="23" t="s">
        <v>302</v>
      </c>
      <c r="D621" s="23" t="s">
        <v>136</v>
      </c>
      <c r="E621" s="23" t="s">
        <v>153</v>
      </c>
      <c r="F621" s="29" t="s">
        <v>160</v>
      </c>
      <c r="G621" s="25">
        <f>G622</f>
        <v>1248.9</v>
      </c>
      <c r="H621" s="22"/>
      <c r="K621" s="25">
        <f>K622</f>
        <v>1000</v>
      </c>
      <c r="L621" s="22"/>
    </row>
    <row r="622" spans="1:12" s="15" customFormat="1" ht="15">
      <c r="A622" s="22"/>
      <c r="B622" s="59" t="s">
        <v>171</v>
      </c>
      <c r="C622" s="23" t="s">
        <v>302</v>
      </c>
      <c r="D622" s="23" t="s">
        <v>136</v>
      </c>
      <c r="E622" s="23" t="s">
        <v>153</v>
      </c>
      <c r="F622" s="29" t="s">
        <v>170</v>
      </c>
      <c r="G622" s="25">
        <f>1000+248.9</f>
        <v>1248.9</v>
      </c>
      <c r="H622" s="22"/>
      <c r="K622" s="25">
        <f>1000</f>
        <v>1000</v>
      </c>
      <c r="L622" s="22"/>
    </row>
    <row r="623" spans="1:12" s="15" customFormat="1" ht="51" customHeight="1">
      <c r="A623" s="22"/>
      <c r="B623" s="59" t="s">
        <v>484</v>
      </c>
      <c r="C623" s="23" t="s">
        <v>396</v>
      </c>
      <c r="D623" s="23" t="s">
        <v>136</v>
      </c>
      <c r="E623" s="23" t="s">
        <v>129</v>
      </c>
      <c r="F623" s="29"/>
      <c r="G623" s="25">
        <f>G624</f>
        <v>2753.3</v>
      </c>
      <c r="H623" s="25">
        <f>H624</f>
        <v>2503</v>
      </c>
      <c r="K623" s="25">
        <f>K624</f>
        <v>1000</v>
      </c>
      <c r="L623" s="22"/>
    </row>
    <row r="624" spans="1:12" s="15" customFormat="1" ht="30.75">
      <c r="A624" s="22"/>
      <c r="B624" s="59" t="s">
        <v>161</v>
      </c>
      <c r="C624" s="23" t="s">
        <v>396</v>
      </c>
      <c r="D624" s="23" t="s">
        <v>136</v>
      </c>
      <c r="E624" s="23" t="s">
        <v>129</v>
      </c>
      <c r="F624" s="29" t="s">
        <v>160</v>
      </c>
      <c r="G624" s="25">
        <f>G625</f>
        <v>2753.3</v>
      </c>
      <c r="H624" s="25">
        <f>H625</f>
        <v>2503</v>
      </c>
      <c r="K624" s="25">
        <f>K625</f>
        <v>1000</v>
      </c>
      <c r="L624" s="22"/>
    </row>
    <row r="625" spans="1:12" s="15" customFormat="1" ht="15">
      <c r="A625" s="22"/>
      <c r="B625" s="59" t="s">
        <v>171</v>
      </c>
      <c r="C625" s="23" t="s">
        <v>396</v>
      </c>
      <c r="D625" s="23" t="s">
        <v>136</v>
      </c>
      <c r="E625" s="23" t="s">
        <v>129</v>
      </c>
      <c r="F625" s="29" t="s">
        <v>170</v>
      </c>
      <c r="G625" s="25">
        <f>2753.3</f>
        <v>2753.3</v>
      </c>
      <c r="H625" s="25">
        <f>2503</f>
        <v>2503</v>
      </c>
      <c r="K625" s="25">
        <f>1000</f>
        <v>1000</v>
      </c>
      <c r="L625" s="22"/>
    </row>
    <row r="626" spans="1:12" s="15" customFormat="1" ht="87" customHeight="1">
      <c r="A626" s="22"/>
      <c r="B626" s="59" t="s">
        <v>485</v>
      </c>
      <c r="C626" s="23" t="s">
        <v>396</v>
      </c>
      <c r="D626" s="23" t="s">
        <v>136</v>
      </c>
      <c r="E626" s="23" t="s">
        <v>153</v>
      </c>
      <c r="F626" s="29"/>
      <c r="G626" s="25">
        <f>G627</f>
        <v>2754.4</v>
      </c>
      <c r="H626" s="25">
        <f>H627</f>
        <v>2504</v>
      </c>
      <c r="K626" s="25">
        <f>K627</f>
        <v>0</v>
      </c>
      <c r="L626" s="22"/>
    </row>
    <row r="627" spans="1:12" s="15" customFormat="1" ht="30.75">
      <c r="A627" s="22"/>
      <c r="B627" s="59" t="s">
        <v>161</v>
      </c>
      <c r="C627" s="23" t="s">
        <v>396</v>
      </c>
      <c r="D627" s="23" t="s">
        <v>136</v>
      </c>
      <c r="E627" s="23" t="s">
        <v>153</v>
      </c>
      <c r="F627" s="29" t="s">
        <v>160</v>
      </c>
      <c r="G627" s="25">
        <f>G628</f>
        <v>2754.4</v>
      </c>
      <c r="H627" s="25">
        <f>H628</f>
        <v>2504</v>
      </c>
      <c r="K627" s="25">
        <f>K628</f>
        <v>0</v>
      </c>
      <c r="L627" s="22"/>
    </row>
    <row r="628" spans="1:12" s="15" customFormat="1" ht="15">
      <c r="A628" s="22"/>
      <c r="B628" s="59" t="s">
        <v>171</v>
      </c>
      <c r="C628" s="23" t="s">
        <v>396</v>
      </c>
      <c r="D628" s="23" t="s">
        <v>136</v>
      </c>
      <c r="E628" s="23" t="s">
        <v>153</v>
      </c>
      <c r="F628" s="29" t="s">
        <v>170</v>
      </c>
      <c r="G628" s="25">
        <f>250.4+2504</f>
        <v>2754.4</v>
      </c>
      <c r="H628" s="25">
        <f>2504</f>
        <v>2504</v>
      </c>
      <c r="K628" s="25">
        <v>0</v>
      </c>
      <c r="L628" s="22"/>
    </row>
    <row r="629" spans="1:12" s="15" customFormat="1" ht="54.75" customHeight="1">
      <c r="A629" s="22"/>
      <c r="B629" s="59" t="s">
        <v>486</v>
      </c>
      <c r="C629" s="23" t="s">
        <v>396</v>
      </c>
      <c r="D629" s="23" t="s">
        <v>136</v>
      </c>
      <c r="E629" s="23" t="s">
        <v>130</v>
      </c>
      <c r="F629" s="29"/>
      <c r="G629" s="25">
        <f>G630</f>
        <v>2754.6</v>
      </c>
      <c r="H629" s="25">
        <f>H630</f>
        <v>2504.2</v>
      </c>
      <c r="K629" s="25">
        <f>K630</f>
        <v>0</v>
      </c>
      <c r="L629" s="22"/>
    </row>
    <row r="630" spans="1:12" s="15" customFormat="1" ht="30.75">
      <c r="A630" s="22"/>
      <c r="B630" s="59" t="s">
        <v>161</v>
      </c>
      <c r="C630" s="23" t="s">
        <v>396</v>
      </c>
      <c r="D630" s="23" t="s">
        <v>136</v>
      </c>
      <c r="E630" s="23" t="s">
        <v>130</v>
      </c>
      <c r="F630" s="29" t="s">
        <v>160</v>
      </c>
      <c r="G630" s="25">
        <f>G631</f>
        <v>2754.6</v>
      </c>
      <c r="H630" s="25">
        <f>H631</f>
        <v>2504.2</v>
      </c>
      <c r="K630" s="25">
        <f>K631</f>
        <v>0</v>
      </c>
      <c r="L630" s="22"/>
    </row>
    <row r="631" spans="1:12" s="15" customFormat="1" ht="15">
      <c r="A631" s="22"/>
      <c r="B631" s="59" t="s">
        <v>171</v>
      </c>
      <c r="C631" s="23" t="s">
        <v>396</v>
      </c>
      <c r="D631" s="23" t="s">
        <v>136</v>
      </c>
      <c r="E631" s="23" t="s">
        <v>130</v>
      </c>
      <c r="F631" s="29" t="s">
        <v>170</v>
      </c>
      <c r="G631" s="25">
        <f>250.4+2504.2</f>
        <v>2754.6</v>
      </c>
      <c r="H631" s="25">
        <f>2504.2</f>
        <v>2504.2</v>
      </c>
      <c r="K631" s="25">
        <v>0</v>
      </c>
      <c r="L631" s="22"/>
    </row>
    <row r="632" spans="1:12" ht="30.75">
      <c r="A632" s="19">
        <v>22</v>
      </c>
      <c r="B632" s="37" t="s">
        <v>341</v>
      </c>
      <c r="C632" s="46" t="s">
        <v>303</v>
      </c>
      <c r="D632" s="24"/>
      <c r="E632" s="24"/>
      <c r="F632" s="23"/>
      <c r="G632" s="45">
        <f>G633</f>
        <v>11731</v>
      </c>
      <c r="H632" s="45">
        <f>H633</f>
        <v>0</v>
      </c>
      <c r="K632" s="45">
        <f>K633</f>
        <v>11731</v>
      </c>
      <c r="L632" s="45">
        <f>L633</f>
        <v>0</v>
      </c>
    </row>
    <row r="633" spans="1:12" ht="15">
      <c r="A633" s="22"/>
      <c r="B633" s="22" t="s">
        <v>135</v>
      </c>
      <c r="C633" s="23" t="s">
        <v>303</v>
      </c>
      <c r="D633" s="23" t="s">
        <v>136</v>
      </c>
      <c r="E633" s="23" t="s">
        <v>142</v>
      </c>
      <c r="F633" s="23"/>
      <c r="G633" s="25">
        <f>G638+G634</f>
        <v>11731</v>
      </c>
      <c r="H633" s="25">
        <f>H638</f>
        <v>0</v>
      </c>
      <c r="K633" s="25">
        <f>K638+K634</f>
        <v>11731</v>
      </c>
      <c r="L633" s="25">
        <f>L638</f>
        <v>0</v>
      </c>
    </row>
    <row r="634" spans="1:12" ht="15">
      <c r="A634" s="22"/>
      <c r="B634" s="22" t="s">
        <v>154</v>
      </c>
      <c r="C634" s="23" t="s">
        <v>303</v>
      </c>
      <c r="D634" s="23" t="s">
        <v>136</v>
      </c>
      <c r="E634" s="23" t="s">
        <v>153</v>
      </c>
      <c r="F634" s="23"/>
      <c r="G634" s="25">
        <f>G635</f>
        <v>1000</v>
      </c>
      <c r="H634" s="25"/>
      <c r="K634" s="25">
        <f>K635</f>
        <v>1000</v>
      </c>
      <c r="L634" s="25"/>
    </row>
    <row r="635" spans="1:12" ht="30.75">
      <c r="A635" s="22"/>
      <c r="B635" s="22" t="s">
        <v>334</v>
      </c>
      <c r="C635" s="23" t="s">
        <v>322</v>
      </c>
      <c r="D635" s="23" t="s">
        <v>136</v>
      </c>
      <c r="E635" s="23" t="s">
        <v>153</v>
      </c>
      <c r="F635" s="23"/>
      <c r="G635" s="25">
        <f>G636</f>
        <v>1000</v>
      </c>
      <c r="H635" s="25"/>
      <c r="K635" s="25">
        <f>K636</f>
        <v>1000</v>
      </c>
      <c r="L635" s="25"/>
    </row>
    <row r="636" spans="1:12" ht="30.75">
      <c r="A636" s="22"/>
      <c r="B636" s="22" t="s">
        <v>161</v>
      </c>
      <c r="C636" s="23" t="s">
        <v>322</v>
      </c>
      <c r="D636" s="23" t="s">
        <v>136</v>
      </c>
      <c r="E636" s="23" t="s">
        <v>153</v>
      </c>
      <c r="F636" s="23" t="s">
        <v>160</v>
      </c>
      <c r="G636" s="25">
        <f>G637</f>
        <v>1000</v>
      </c>
      <c r="H636" s="25"/>
      <c r="K636" s="25">
        <f>K637</f>
        <v>1000</v>
      </c>
      <c r="L636" s="25"/>
    </row>
    <row r="637" spans="1:12" ht="15">
      <c r="A637" s="22"/>
      <c r="B637" s="22" t="s">
        <v>171</v>
      </c>
      <c r="C637" s="23" t="s">
        <v>322</v>
      </c>
      <c r="D637" s="23" t="s">
        <v>136</v>
      </c>
      <c r="E637" s="23" t="s">
        <v>153</v>
      </c>
      <c r="F637" s="23" t="s">
        <v>170</v>
      </c>
      <c r="G637" s="25">
        <v>1000</v>
      </c>
      <c r="H637" s="25"/>
      <c r="K637" s="25">
        <v>1000</v>
      </c>
      <c r="L637" s="25"/>
    </row>
    <row r="638" spans="1:12" ht="15">
      <c r="A638" s="22"/>
      <c r="B638" s="22" t="s">
        <v>333</v>
      </c>
      <c r="C638" s="23" t="s">
        <v>303</v>
      </c>
      <c r="D638" s="23" t="s">
        <v>136</v>
      </c>
      <c r="E638" s="23" t="s">
        <v>136</v>
      </c>
      <c r="F638" s="23"/>
      <c r="G638" s="25">
        <f>G639</f>
        <v>10731</v>
      </c>
      <c r="H638" s="25">
        <f>H639</f>
        <v>0</v>
      </c>
      <c r="K638" s="25">
        <f>K639</f>
        <v>10731</v>
      </c>
      <c r="L638" s="25">
        <f>L639</f>
        <v>0</v>
      </c>
    </row>
    <row r="639" spans="1:12" ht="46.5">
      <c r="A639" s="22"/>
      <c r="B639" s="42" t="s">
        <v>176</v>
      </c>
      <c r="C639" s="48" t="s">
        <v>304</v>
      </c>
      <c r="D639" s="48" t="s">
        <v>136</v>
      </c>
      <c r="E639" s="48" t="s">
        <v>136</v>
      </c>
      <c r="F639" s="48"/>
      <c r="G639" s="53">
        <f>G640+G642</f>
        <v>10731</v>
      </c>
      <c r="H639" s="53">
        <f>H640</f>
        <v>0</v>
      </c>
      <c r="K639" s="53">
        <f>K640+K642</f>
        <v>10731</v>
      </c>
      <c r="L639" s="53">
        <f>L640</f>
        <v>0</v>
      </c>
    </row>
    <row r="640" spans="1:12" ht="30.75">
      <c r="A640" s="22"/>
      <c r="B640" s="23" t="s">
        <v>161</v>
      </c>
      <c r="C640" s="23" t="s">
        <v>305</v>
      </c>
      <c r="D640" s="23" t="s">
        <v>136</v>
      </c>
      <c r="E640" s="23" t="s">
        <v>136</v>
      </c>
      <c r="F640" s="23" t="s">
        <v>160</v>
      </c>
      <c r="G640" s="25">
        <f>G641</f>
        <v>9483.1</v>
      </c>
      <c r="H640" s="22"/>
      <c r="K640" s="25">
        <f>K641</f>
        <v>9483.1</v>
      </c>
      <c r="L640" s="22"/>
    </row>
    <row r="641" spans="1:12" ht="15">
      <c r="A641" s="22"/>
      <c r="B641" s="18" t="s">
        <v>171</v>
      </c>
      <c r="C641" s="23" t="s">
        <v>305</v>
      </c>
      <c r="D641" s="23" t="s">
        <v>136</v>
      </c>
      <c r="E641" s="23" t="s">
        <v>136</v>
      </c>
      <c r="F641" s="23" t="s">
        <v>170</v>
      </c>
      <c r="G641" s="25">
        <f>9483.1</f>
        <v>9483.1</v>
      </c>
      <c r="H641" s="22"/>
      <c r="K641" s="25">
        <f>9483.1</f>
        <v>9483.1</v>
      </c>
      <c r="L641" s="22"/>
    </row>
    <row r="642" spans="1:12" ht="15">
      <c r="A642" s="22"/>
      <c r="B642" s="22" t="s">
        <v>237</v>
      </c>
      <c r="C642" s="23" t="s">
        <v>67</v>
      </c>
      <c r="D642" s="23" t="s">
        <v>136</v>
      </c>
      <c r="E642" s="23" t="s">
        <v>136</v>
      </c>
      <c r="F642" s="23"/>
      <c r="G642" s="25">
        <f>G643</f>
        <v>1247.9</v>
      </c>
      <c r="H642" s="22"/>
      <c r="K642" s="25">
        <f>K643</f>
        <v>1247.9</v>
      </c>
      <c r="L642" s="22"/>
    </row>
    <row r="643" spans="1:12" ht="30.75">
      <c r="A643" s="22"/>
      <c r="B643" s="23" t="s">
        <v>161</v>
      </c>
      <c r="C643" s="23" t="s">
        <v>67</v>
      </c>
      <c r="D643" s="23" t="s">
        <v>136</v>
      </c>
      <c r="E643" s="23" t="s">
        <v>136</v>
      </c>
      <c r="F643" s="23" t="s">
        <v>160</v>
      </c>
      <c r="G643" s="25">
        <f>G644</f>
        <v>1247.9</v>
      </c>
      <c r="H643" s="22"/>
      <c r="K643" s="25">
        <f>K644</f>
        <v>1247.9</v>
      </c>
      <c r="L643" s="22"/>
    </row>
    <row r="644" spans="1:12" ht="15">
      <c r="A644" s="22"/>
      <c r="B644" s="18" t="s">
        <v>171</v>
      </c>
      <c r="C644" s="23" t="s">
        <v>67</v>
      </c>
      <c r="D644" s="23" t="s">
        <v>136</v>
      </c>
      <c r="E644" s="23" t="s">
        <v>136</v>
      </c>
      <c r="F644" s="23" t="s">
        <v>170</v>
      </c>
      <c r="G644" s="25">
        <f>1247.9</f>
        <v>1247.9</v>
      </c>
      <c r="H644" s="22"/>
      <c r="K644" s="25">
        <f>1247.9</f>
        <v>1247.9</v>
      </c>
      <c r="L644" s="22"/>
    </row>
    <row r="645" spans="1:12" ht="46.5">
      <c r="A645" s="19">
        <v>23</v>
      </c>
      <c r="B645" s="37" t="s">
        <v>330</v>
      </c>
      <c r="C645" s="46" t="s">
        <v>96</v>
      </c>
      <c r="D645" s="24"/>
      <c r="E645" s="24"/>
      <c r="F645" s="23"/>
      <c r="G645" s="45">
        <f aca="true" t="shared" si="22" ref="G645:L645">G646</f>
        <v>7191.2</v>
      </c>
      <c r="H645" s="45">
        <f t="shared" si="22"/>
        <v>0</v>
      </c>
      <c r="I645" s="45">
        <f t="shared" si="22"/>
        <v>0</v>
      </c>
      <c r="J645" s="45">
        <f t="shared" si="22"/>
        <v>0</v>
      </c>
      <c r="K645" s="45">
        <f t="shared" si="22"/>
        <v>7191.2</v>
      </c>
      <c r="L645" s="45">
        <f t="shared" si="22"/>
        <v>0</v>
      </c>
    </row>
    <row r="646" spans="1:12" ht="30.75">
      <c r="A646" s="19"/>
      <c r="B646" s="22" t="s">
        <v>400</v>
      </c>
      <c r="C646" s="23" t="s">
        <v>96</v>
      </c>
      <c r="D646" s="23" t="s">
        <v>132</v>
      </c>
      <c r="E646" s="23" t="s">
        <v>140</v>
      </c>
      <c r="F646" s="23"/>
      <c r="G646" s="25">
        <f aca="true" t="shared" si="23" ref="G646:L646">G648</f>
        <v>7191.2</v>
      </c>
      <c r="H646" s="25">
        <f t="shared" si="23"/>
        <v>0</v>
      </c>
      <c r="I646" s="25">
        <f t="shared" si="23"/>
        <v>0</v>
      </c>
      <c r="J646" s="25">
        <f t="shared" si="23"/>
        <v>0</v>
      </c>
      <c r="K646" s="25">
        <f t="shared" si="23"/>
        <v>7191.2</v>
      </c>
      <c r="L646" s="25">
        <f t="shared" si="23"/>
        <v>0</v>
      </c>
    </row>
    <row r="647" spans="1:12" ht="30.75">
      <c r="A647" s="19"/>
      <c r="B647" s="22" t="s">
        <v>423</v>
      </c>
      <c r="C647" s="23" t="s">
        <v>96</v>
      </c>
      <c r="D647" s="23" t="s">
        <v>132</v>
      </c>
      <c r="E647" s="23" t="s">
        <v>140</v>
      </c>
      <c r="F647" s="23"/>
      <c r="G647" s="25">
        <f aca="true" t="shared" si="24" ref="G647:L647">G648</f>
        <v>7191.2</v>
      </c>
      <c r="H647" s="25">
        <f t="shared" si="24"/>
        <v>0</v>
      </c>
      <c r="I647" s="25">
        <f t="shared" si="24"/>
        <v>0</v>
      </c>
      <c r="J647" s="25">
        <f t="shared" si="24"/>
        <v>0</v>
      </c>
      <c r="K647" s="25">
        <f t="shared" si="24"/>
        <v>7191.2</v>
      </c>
      <c r="L647" s="25">
        <f t="shared" si="24"/>
        <v>0</v>
      </c>
    </row>
    <row r="648" spans="1:12" ht="30.75">
      <c r="A648" s="22"/>
      <c r="B648" s="22" t="s">
        <v>411</v>
      </c>
      <c r="C648" s="23" t="s">
        <v>388</v>
      </c>
      <c r="D648" s="23" t="s">
        <v>132</v>
      </c>
      <c r="E648" s="23" t="s">
        <v>140</v>
      </c>
      <c r="F648" s="23"/>
      <c r="G648" s="25">
        <f>G649</f>
        <v>7191.2</v>
      </c>
      <c r="H648" s="25"/>
      <c r="K648" s="25">
        <f>K649</f>
        <v>7191.2</v>
      </c>
      <c r="L648" s="25"/>
    </row>
    <row r="649" spans="1:12" ht="15">
      <c r="A649" s="22"/>
      <c r="B649" s="22" t="s">
        <v>163</v>
      </c>
      <c r="C649" s="23" t="s">
        <v>388</v>
      </c>
      <c r="D649" s="23" t="s">
        <v>132</v>
      </c>
      <c r="E649" s="23" t="s">
        <v>140</v>
      </c>
      <c r="F649" s="23" t="s">
        <v>162</v>
      </c>
      <c r="G649" s="25">
        <f>G650</f>
        <v>7191.2</v>
      </c>
      <c r="H649" s="25"/>
      <c r="K649" s="25">
        <f>K650</f>
        <v>7191.2</v>
      </c>
      <c r="L649" s="25"/>
    </row>
    <row r="650" spans="1:12" ht="30.75">
      <c r="A650" s="22"/>
      <c r="B650" s="22" t="s">
        <v>169</v>
      </c>
      <c r="C650" s="23" t="s">
        <v>388</v>
      </c>
      <c r="D650" s="23" t="s">
        <v>132</v>
      </c>
      <c r="E650" s="23" t="s">
        <v>140</v>
      </c>
      <c r="F650" s="23" t="s">
        <v>168</v>
      </c>
      <c r="G650" s="25">
        <f>7191.2</f>
        <v>7191.2</v>
      </c>
      <c r="H650" s="25"/>
      <c r="K650" s="25">
        <f>7191.2</f>
        <v>7191.2</v>
      </c>
      <c r="L650" s="25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  <row r="703" ht="15">
      <c r="G703" s="4"/>
    </row>
    <row r="704" ht="15">
      <c r="G704" s="4"/>
    </row>
    <row r="705" ht="15">
      <c r="G705" s="4"/>
    </row>
    <row r="706" ht="15">
      <c r="G706" s="4"/>
    </row>
    <row r="707" ht="15">
      <c r="G707" s="4"/>
    </row>
    <row r="708" ht="15">
      <c r="G708" s="4"/>
    </row>
    <row r="709" ht="15">
      <c r="G709" s="4"/>
    </row>
    <row r="710" ht="15">
      <c r="G710" s="4"/>
    </row>
    <row r="711" ht="15">
      <c r="G711" s="4"/>
    </row>
    <row r="712" ht="15">
      <c r="G712" s="4"/>
    </row>
    <row r="713" ht="15">
      <c r="G713" s="4"/>
    </row>
    <row r="714" ht="15">
      <c r="G714" s="4"/>
    </row>
    <row r="715" ht="15">
      <c r="G715" s="4"/>
    </row>
    <row r="716" ht="15">
      <c r="G716" s="4"/>
    </row>
    <row r="717" ht="15">
      <c r="G717" s="4"/>
    </row>
    <row r="718" ht="15">
      <c r="G718" s="4"/>
    </row>
    <row r="719" ht="15">
      <c r="G719" s="4"/>
    </row>
    <row r="720" ht="15">
      <c r="G720" s="4"/>
    </row>
    <row r="721" ht="15">
      <c r="G721" s="4"/>
    </row>
    <row r="722" ht="15">
      <c r="G722" s="4"/>
    </row>
    <row r="723" ht="15">
      <c r="G723" s="4"/>
    </row>
    <row r="724" ht="15">
      <c r="G724" s="4"/>
    </row>
    <row r="725" ht="15">
      <c r="G725" s="4"/>
    </row>
    <row r="726" ht="15">
      <c r="G726" s="4"/>
    </row>
    <row r="727" ht="15">
      <c r="G727" s="4"/>
    </row>
    <row r="728" ht="15">
      <c r="G728" s="4"/>
    </row>
    <row r="729" ht="15">
      <c r="G729" s="4"/>
    </row>
    <row r="730" ht="15">
      <c r="G730" s="4"/>
    </row>
    <row r="731" ht="15">
      <c r="G731" s="4"/>
    </row>
    <row r="732" ht="15">
      <c r="G732" s="4"/>
    </row>
    <row r="733" ht="15">
      <c r="G733" s="4"/>
    </row>
    <row r="734" ht="15">
      <c r="G734" s="4"/>
    </row>
    <row r="735" ht="15">
      <c r="G735" s="4"/>
    </row>
    <row r="736" ht="15">
      <c r="G736" s="4"/>
    </row>
    <row r="737" ht="15">
      <c r="G737" s="4"/>
    </row>
    <row r="738" ht="15">
      <c r="G738" s="4"/>
    </row>
    <row r="739" ht="15">
      <c r="G739" s="4"/>
    </row>
    <row r="740" ht="15">
      <c r="G740" s="4"/>
    </row>
    <row r="741" ht="15">
      <c r="G741" s="4"/>
    </row>
    <row r="742" ht="15">
      <c r="G742" s="4"/>
    </row>
    <row r="743" ht="15">
      <c r="G743" s="4"/>
    </row>
    <row r="744" ht="15">
      <c r="G744" s="4"/>
    </row>
    <row r="745" ht="15">
      <c r="G745" s="4"/>
    </row>
    <row r="746" ht="15">
      <c r="G746" s="4"/>
    </row>
    <row r="747" ht="15">
      <c r="G747" s="4"/>
    </row>
    <row r="748" ht="15">
      <c r="G748" s="4"/>
    </row>
    <row r="749" ht="15">
      <c r="G749" s="4"/>
    </row>
    <row r="750" ht="15">
      <c r="G750" s="4"/>
    </row>
    <row r="751" ht="15">
      <c r="G751" s="4"/>
    </row>
    <row r="752" ht="15">
      <c r="G752" s="4"/>
    </row>
    <row r="753" ht="15">
      <c r="G753" s="4"/>
    </row>
    <row r="754" ht="15">
      <c r="G754" s="4"/>
    </row>
    <row r="755" ht="15">
      <c r="G755" s="4"/>
    </row>
    <row r="756" ht="15">
      <c r="G756" s="4"/>
    </row>
    <row r="757" ht="15">
      <c r="G757" s="4"/>
    </row>
    <row r="758" ht="15">
      <c r="G758" s="4"/>
    </row>
    <row r="759" ht="15">
      <c r="G759" s="4"/>
    </row>
    <row r="760" ht="15">
      <c r="G760" s="4"/>
    </row>
    <row r="761" ht="15">
      <c r="G761" s="4"/>
    </row>
    <row r="762" ht="15">
      <c r="G762" s="4"/>
    </row>
    <row r="763" ht="15">
      <c r="G763" s="4"/>
    </row>
    <row r="764" ht="15">
      <c r="G764" s="4"/>
    </row>
    <row r="765" ht="15">
      <c r="G765" s="4"/>
    </row>
    <row r="766" ht="15">
      <c r="G766" s="4"/>
    </row>
    <row r="767" ht="15">
      <c r="G767" s="4"/>
    </row>
    <row r="768" ht="15">
      <c r="G768" s="4"/>
    </row>
    <row r="769" ht="15">
      <c r="G769" s="4"/>
    </row>
    <row r="770" ht="15">
      <c r="G770" s="4"/>
    </row>
    <row r="771" ht="15">
      <c r="G771" s="4"/>
    </row>
    <row r="772" ht="15">
      <c r="G772" s="4"/>
    </row>
    <row r="773" ht="15">
      <c r="G773" s="4"/>
    </row>
    <row r="774" ht="15">
      <c r="G774" s="4"/>
    </row>
    <row r="775" ht="15">
      <c r="G775" s="4"/>
    </row>
    <row r="776" ht="15">
      <c r="G776" s="4"/>
    </row>
    <row r="777" ht="15">
      <c r="G777" s="4"/>
    </row>
    <row r="778" ht="15">
      <c r="G778" s="4"/>
    </row>
    <row r="779" ht="15">
      <c r="G779" s="4"/>
    </row>
    <row r="780" ht="15">
      <c r="G780" s="4"/>
    </row>
    <row r="781" ht="15">
      <c r="G781" s="4"/>
    </row>
    <row r="782" ht="15">
      <c r="G782" s="4"/>
    </row>
    <row r="783" ht="15">
      <c r="G783" s="4"/>
    </row>
    <row r="784" ht="15">
      <c r="G784" s="4"/>
    </row>
    <row r="785" ht="15">
      <c r="G785" s="4"/>
    </row>
    <row r="786" ht="15">
      <c r="G786" s="4"/>
    </row>
    <row r="787" ht="15">
      <c r="G787" s="4"/>
    </row>
    <row r="788" ht="15">
      <c r="G788" s="4"/>
    </row>
    <row r="789" ht="15">
      <c r="G789" s="4"/>
    </row>
    <row r="790" ht="15">
      <c r="G790" s="4"/>
    </row>
    <row r="791" ht="15">
      <c r="G791" s="4"/>
    </row>
    <row r="792" ht="15">
      <c r="G792" s="4"/>
    </row>
    <row r="793" ht="15">
      <c r="G793" s="4"/>
    </row>
    <row r="794" ht="15">
      <c r="G794" s="4"/>
    </row>
    <row r="795" ht="15">
      <c r="G795" s="4"/>
    </row>
    <row r="796" ht="15">
      <c r="G796" s="4"/>
    </row>
    <row r="797" ht="15">
      <c r="G797" s="4"/>
    </row>
    <row r="798" ht="15">
      <c r="G798" s="4"/>
    </row>
    <row r="799" ht="15">
      <c r="G799" s="4"/>
    </row>
    <row r="800" ht="15">
      <c r="G800" s="4"/>
    </row>
    <row r="801" ht="15">
      <c r="G801" s="4"/>
    </row>
    <row r="802" ht="15">
      <c r="G802" s="4"/>
    </row>
    <row r="803" ht="15">
      <c r="G803" s="4"/>
    </row>
    <row r="804" ht="15">
      <c r="G804" s="4"/>
    </row>
    <row r="805" ht="15">
      <c r="G805" s="4"/>
    </row>
    <row r="806" ht="15">
      <c r="G806" s="4"/>
    </row>
    <row r="807" ht="15">
      <c r="G807" s="4"/>
    </row>
    <row r="808" ht="15">
      <c r="G808" s="4"/>
    </row>
    <row r="809" ht="15">
      <c r="G809" s="4"/>
    </row>
    <row r="810" ht="15">
      <c r="G810" s="4"/>
    </row>
    <row r="811" ht="15">
      <c r="G811" s="4"/>
    </row>
    <row r="812" ht="15">
      <c r="G812" s="4"/>
    </row>
    <row r="813" ht="15">
      <c r="G813" s="4"/>
    </row>
    <row r="814" ht="15">
      <c r="G814" s="4"/>
    </row>
    <row r="815" ht="15">
      <c r="G815" s="4"/>
    </row>
    <row r="816" ht="15">
      <c r="G816" s="4"/>
    </row>
    <row r="817" ht="15">
      <c r="G817" s="4"/>
    </row>
    <row r="818" ht="15">
      <c r="G818" s="4"/>
    </row>
    <row r="819" ht="15">
      <c r="G819" s="4"/>
    </row>
    <row r="820" ht="15">
      <c r="G820" s="4"/>
    </row>
    <row r="821" ht="15">
      <c r="G821" s="4"/>
    </row>
    <row r="822" ht="15">
      <c r="G822" s="4"/>
    </row>
    <row r="823" ht="15">
      <c r="G823" s="4"/>
    </row>
    <row r="824" ht="15">
      <c r="G824" s="4"/>
    </row>
    <row r="825" ht="15">
      <c r="G825" s="4"/>
    </row>
    <row r="826" ht="15">
      <c r="G826" s="4"/>
    </row>
    <row r="827" ht="15">
      <c r="G827" s="4"/>
    </row>
    <row r="828" ht="15">
      <c r="G828" s="4"/>
    </row>
    <row r="829" ht="15">
      <c r="G829" s="4"/>
    </row>
    <row r="830" ht="15">
      <c r="G830" s="4"/>
    </row>
    <row r="831" ht="15">
      <c r="G831" s="4"/>
    </row>
    <row r="832" ht="15">
      <c r="G832" s="4"/>
    </row>
    <row r="833" ht="15">
      <c r="G833" s="4"/>
    </row>
    <row r="834" ht="15">
      <c r="G834" s="4"/>
    </row>
    <row r="835" ht="15">
      <c r="G835" s="4"/>
    </row>
    <row r="836" ht="15">
      <c r="G836" s="4"/>
    </row>
    <row r="837" ht="15">
      <c r="G837" s="4"/>
    </row>
    <row r="838" ht="15">
      <c r="G838" s="4"/>
    </row>
    <row r="839" ht="15">
      <c r="G839" s="4"/>
    </row>
    <row r="840" ht="15">
      <c r="G840" s="4"/>
    </row>
    <row r="841" ht="15">
      <c r="G841" s="4"/>
    </row>
    <row r="842" ht="15">
      <c r="G842" s="4"/>
    </row>
    <row r="843" ht="15">
      <c r="G843" s="4"/>
    </row>
    <row r="844" ht="15">
      <c r="G844" s="4"/>
    </row>
    <row r="845" ht="15">
      <c r="G845" s="4"/>
    </row>
    <row r="846" ht="15">
      <c r="G846" s="4"/>
    </row>
    <row r="847" ht="15">
      <c r="G847" s="4"/>
    </row>
    <row r="848" ht="15">
      <c r="G848" s="4"/>
    </row>
    <row r="849" ht="15">
      <c r="G849" s="4"/>
    </row>
    <row r="850" ht="15">
      <c r="G850" s="4"/>
    </row>
    <row r="851" ht="15">
      <c r="G851" s="4"/>
    </row>
    <row r="852" ht="15">
      <c r="G852" s="4"/>
    </row>
    <row r="853" ht="15">
      <c r="G853" s="4"/>
    </row>
    <row r="854" ht="15">
      <c r="G854" s="4"/>
    </row>
    <row r="855" ht="15">
      <c r="G855" s="4"/>
    </row>
    <row r="856" ht="15">
      <c r="G856" s="4"/>
    </row>
    <row r="857" ht="15">
      <c r="G857" s="4"/>
    </row>
    <row r="858" ht="15">
      <c r="G858" s="4"/>
    </row>
    <row r="859" ht="15">
      <c r="G859" s="4"/>
    </row>
    <row r="860" ht="15">
      <c r="G860" s="4"/>
    </row>
    <row r="861" ht="15">
      <c r="G861" s="4"/>
    </row>
    <row r="862" ht="15">
      <c r="G862" s="4"/>
    </row>
    <row r="863" ht="15">
      <c r="G863" s="4"/>
    </row>
    <row r="864" ht="15">
      <c r="G864" s="4"/>
    </row>
    <row r="865" ht="15">
      <c r="G865" s="4"/>
    </row>
    <row r="866" ht="15">
      <c r="G866" s="4"/>
    </row>
    <row r="867" ht="15">
      <c r="G867" s="4"/>
    </row>
    <row r="868" ht="15">
      <c r="G868" s="4"/>
    </row>
    <row r="869" ht="15">
      <c r="G869" s="4"/>
    </row>
    <row r="870" ht="15">
      <c r="G870" s="4"/>
    </row>
    <row r="871" ht="15">
      <c r="G871" s="4"/>
    </row>
    <row r="872" ht="15">
      <c r="G872" s="4"/>
    </row>
    <row r="873" ht="15">
      <c r="G873" s="4"/>
    </row>
    <row r="874" ht="15">
      <c r="G874" s="4"/>
    </row>
    <row r="875" ht="15">
      <c r="G875" s="4"/>
    </row>
    <row r="876" ht="15">
      <c r="G876" s="4"/>
    </row>
    <row r="877" ht="15">
      <c r="G877" s="4"/>
    </row>
    <row r="878" ht="15">
      <c r="G878" s="4"/>
    </row>
    <row r="879" ht="15">
      <c r="G879" s="4"/>
    </row>
    <row r="880" ht="15">
      <c r="G880" s="4"/>
    </row>
    <row r="881" ht="15">
      <c r="G881" s="4"/>
    </row>
    <row r="882" ht="15">
      <c r="G882" s="4"/>
    </row>
    <row r="883" ht="15">
      <c r="G883" s="4"/>
    </row>
    <row r="884" ht="15">
      <c r="G884" s="4"/>
    </row>
    <row r="885" ht="15">
      <c r="G885" s="4"/>
    </row>
    <row r="886" ht="15">
      <c r="G886" s="4"/>
    </row>
    <row r="887" ht="15">
      <c r="G887" s="4"/>
    </row>
    <row r="888" ht="15">
      <c r="G888" s="4"/>
    </row>
    <row r="889" ht="15">
      <c r="G889" s="4"/>
    </row>
    <row r="890" ht="15">
      <c r="G890" s="4"/>
    </row>
    <row r="891" ht="15">
      <c r="G891" s="4"/>
    </row>
    <row r="892" ht="15">
      <c r="G892" s="4"/>
    </row>
    <row r="893" ht="15">
      <c r="G893" s="4"/>
    </row>
    <row r="894" ht="15">
      <c r="G894" s="4"/>
    </row>
    <row r="895" ht="15">
      <c r="G895" s="4"/>
    </row>
    <row r="896" ht="15">
      <c r="G896" s="4"/>
    </row>
    <row r="897" ht="15">
      <c r="G897" s="4"/>
    </row>
    <row r="898" ht="15">
      <c r="G898" s="4"/>
    </row>
    <row r="899" ht="15">
      <c r="G899" s="4"/>
    </row>
    <row r="900" ht="15">
      <c r="G900" s="4"/>
    </row>
    <row r="901" ht="15">
      <c r="G901" s="4"/>
    </row>
    <row r="902" ht="15">
      <c r="G902" s="4"/>
    </row>
    <row r="903" ht="15">
      <c r="G903" s="4"/>
    </row>
    <row r="904" ht="15">
      <c r="G904" s="4"/>
    </row>
    <row r="905" ht="15">
      <c r="G905" s="4"/>
    </row>
    <row r="906" ht="15">
      <c r="G906" s="4"/>
    </row>
    <row r="907" ht="15">
      <c r="G907" s="4"/>
    </row>
    <row r="908" ht="15">
      <c r="G908" s="4"/>
    </row>
    <row r="909" ht="15">
      <c r="G909" s="4"/>
    </row>
    <row r="910" ht="15">
      <c r="G910" s="4"/>
    </row>
    <row r="911" ht="15">
      <c r="G911" s="4"/>
    </row>
  </sheetData>
  <sheetProtection/>
  <autoFilter ref="A21:L650"/>
  <mergeCells count="3">
    <mergeCell ref="B19:L19"/>
    <mergeCell ref="A17:L17"/>
    <mergeCell ref="A18:L18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51" r:id="rId1"/>
  <headerFooter alignWithMargins="0">
    <oddFooter>&amp;L195/мз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Ольга С. Родионова</cp:lastModifiedBy>
  <cp:lastPrinted>2019-12-26T09:36:01Z</cp:lastPrinted>
  <dcterms:created xsi:type="dcterms:W3CDTF">2007-08-15T05:41:05Z</dcterms:created>
  <dcterms:modified xsi:type="dcterms:W3CDTF">2019-12-27T12:04:01Z</dcterms:modified>
  <cp:category/>
  <cp:version/>
  <cp:contentType/>
  <cp:contentStatus/>
</cp:coreProperties>
</file>