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1010" activeTab="0"/>
  </bookViews>
  <sheets>
    <sheet name="программы 2019" sheetId="1" r:id="rId1"/>
    <sheet name="непрограммы" sheetId="2" r:id="rId2"/>
  </sheets>
  <definedNames>
    <definedName name="OLE_LINK1" localSheetId="0">'программы 2019'!#REF!</definedName>
    <definedName name="_xlnm.Print_Area" localSheetId="0">'программы 2019'!$L$1:$R$436</definedName>
  </definedNames>
  <calcPr fullCalcOnLoad="1"/>
</workbook>
</file>

<file path=xl/sharedStrings.xml><?xml version="1.0" encoding="utf-8"?>
<sst xmlns="http://schemas.openxmlformats.org/spreadsheetml/2006/main" count="3062" uniqueCount="465">
  <si>
    <t>Наименование</t>
  </si>
  <si>
    <t>Центральный аппарат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</si>
  <si>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</si>
  <si>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мобилизационной готовности экономики</t>
  </si>
  <si>
    <t>ВСЕГО (тыс.руб.)</t>
  </si>
  <si>
    <t xml:space="preserve">Подготовка населения и организаций к действиям в чрезвычайной ситуации в мирное и военное время </t>
  </si>
  <si>
    <t>Председатель представительной власти муниципального образования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</si>
  <si>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</si>
  <si>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</si>
  <si>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(+)  добавить, (-) сократить</t>
  </si>
  <si>
    <t>Другие общегосударственные вопросы</t>
  </si>
  <si>
    <t>120</t>
  </si>
  <si>
    <t>810</t>
  </si>
  <si>
    <t>Рз</t>
  </si>
  <si>
    <t>Пр</t>
  </si>
  <si>
    <t>ЦСР</t>
  </si>
  <si>
    <t>ВР</t>
  </si>
  <si>
    <t>02</t>
  </si>
  <si>
    <t>01</t>
  </si>
  <si>
    <t>03</t>
  </si>
  <si>
    <t>04</t>
  </si>
  <si>
    <t>Высшее должностное лицо муниципального образования</t>
  </si>
  <si>
    <t>95 0 0100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</si>
  <si>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</si>
  <si>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</si>
  <si>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</si>
  <si>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95 0 0901</t>
  </si>
  <si>
    <t>95 0 0400</t>
  </si>
  <si>
    <t>240</t>
  </si>
  <si>
    <t>800</t>
  </si>
  <si>
    <t>850</t>
  </si>
  <si>
    <t>200</t>
  </si>
  <si>
    <t>Иные бюджетные ассигнования</t>
  </si>
  <si>
    <t>Уплата налогов, сборов и иных платежей</t>
  </si>
  <si>
    <t>Закупка товаров, работ и услуг для государственных (муниципальных) нужд</t>
  </si>
  <si>
    <t>06</t>
  </si>
  <si>
    <t>Председатель контрольно-счетной палаты муниципального образования и его заместители</t>
  </si>
  <si>
    <t>95 0 0501</t>
  </si>
  <si>
    <t>07</t>
  </si>
  <si>
    <t>99 0 0000</t>
  </si>
  <si>
    <t>Непрограммные расходы бюджета муниципального образования</t>
  </si>
  <si>
    <t>99 0 0076</t>
  </si>
  <si>
    <t>99 0 0077</t>
  </si>
  <si>
    <t>Резервные фонды местной администрации</t>
  </si>
  <si>
    <t>99 0 0771</t>
  </si>
  <si>
    <t>13</t>
  </si>
  <si>
    <t>11</t>
  </si>
  <si>
    <t>99 0 0101</t>
  </si>
  <si>
    <t>Возмещение расходов на ритуальные услуги, связанные с погребением муниципального служащего муниципального образования или лица, имевшего на день смерти право на пенсию за выслугу лет</t>
  </si>
  <si>
    <t>Обеспечивающая подпрограмма</t>
  </si>
  <si>
    <t>99 0 0209</t>
  </si>
  <si>
    <t>09</t>
  </si>
  <si>
    <t>99 0 0218</t>
  </si>
  <si>
    <t>99 0 0219</t>
  </si>
  <si>
    <t>14</t>
  </si>
  <si>
    <t>12</t>
  </si>
  <si>
    <t>05</t>
  </si>
  <si>
    <t>08</t>
  </si>
  <si>
    <t>10</t>
  </si>
  <si>
    <t>Иные закупки товаров, работ и услуг для обеспечения государственных (муниципальных) нужд</t>
  </si>
  <si>
    <t>Управление муниципальной собственностью.</t>
  </si>
  <si>
    <t>99 0 0092</t>
  </si>
  <si>
    <t>Расходы на выплаты персоналу казенных учреждений</t>
  </si>
  <si>
    <t>110</t>
  </si>
  <si>
    <t>Муниципальная программа «Энергосбережение и повышение энергетической эффективности на территории  городского поселения Богородское на 2015- 2019 годы»</t>
  </si>
  <si>
    <t xml:space="preserve">Муниципальная программа «Содержание и развитие ЖКХ на территории городского поселения Богородское на 2015 -  2019 годы» </t>
  </si>
  <si>
    <t xml:space="preserve">99 0 0315 </t>
  </si>
  <si>
    <t>Содержание основных муниципальных автомобильных дорог</t>
  </si>
  <si>
    <t xml:space="preserve">01 0 00 00000 </t>
  </si>
  <si>
    <t xml:space="preserve">Подпрограмма № 2 «Капитальный ремонт общего имущества многоквартирных домов, расположенных на территории городского поселения Богородское на 2015-2019 годы». </t>
  </si>
  <si>
    <t xml:space="preserve">01 2 00 00000 </t>
  </si>
  <si>
    <t xml:space="preserve">01 2 03 00000 </t>
  </si>
  <si>
    <t>Основное мероприятие - Взнос на капитальный ремонт общего имущества многоквартирных домов за помещения, которые находятся в муниципальной собственности</t>
  </si>
  <si>
    <t>01 2 03 70050</t>
  </si>
  <si>
    <t xml:space="preserve">09 0 00 00000 </t>
  </si>
  <si>
    <t>Мероприятие №1 Повышение уровня доступности объектов социальной сферы для инвалидов и маломобильных групп населения</t>
  </si>
  <si>
    <t xml:space="preserve">09 0 01 00000 </t>
  </si>
  <si>
    <t>Реализация мероприятий по повышению уровня доступности объектов социальной сферы для инвалидов и маломобильных групп населения</t>
  </si>
  <si>
    <t xml:space="preserve">09 0 01 70140 </t>
  </si>
  <si>
    <t>Государственная программа Московской области «Развитие институтов гражданского общества, повышение эффективности местного самоуправления и реализации молодежной политики в Московской области»</t>
  </si>
  <si>
    <t>13 0 00 00000</t>
  </si>
  <si>
    <t>13 5 00 00000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</si>
  <si>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</si>
  <si>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</si>
  <si>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Реализация мероприятия</t>
  </si>
  <si>
    <t>13 5 03 51180</t>
  </si>
  <si>
    <t>Реализация мероприятий по подготовке населения и организаций к действиям в чрезвычайной ситуации в мирное и военное время</t>
  </si>
  <si>
    <t>Реализация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</si>
  <si>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14 0 00 00000</t>
  </si>
  <si>
    <t>14 0 01 00000</t>
  </si>
  <si>
    <t>14 0 01 02190</t>
  </si>
  <si>
    <t>14 0 02 00000</t>
  </si>
  <si>
    <t>14 0 02 02180</t>
  </si>
  <si>
    <t>Реализация мероприятий по укреплению пожарной безопасности</t>
  </si>
  <si>
    <t>14 0 03 00000</t>
  </si>
  <si>
    <t>14 0 03 02170</t>
  </si>
  <si>
    <t>16 0 00 00000</t>
  </si>
  <si>
    <t>15 0 00 00000</t>
  </si>
  <si>
    <t>15 0 01 70160</t>
  </si>
  <si>
    <t>Основное мероприятие по капитальному ремонту общего имущества многоквартирных домов</t>
  </si>
  <si>
    <t>01 2 01 00000</t>
  </si>
  <si>
    <t>01 2 01 70040</t>
  </si>
  <si>
    <t xml:space="preserve">01 2 01 70040 </t>
  </si>
  <si>
    <t>Мероприятие №4 "Реализация мероприятий по энергосбережению жилищного фонда"</t>
  </si>
  <si>
    <t>Основные мероприятия по реализации мероприятий по энергосбережению жилищного фонда</t>
  </si>
  <si>
    <t xml:space="preserve">04 0 00 00000 </t>
  </si>
  <si>
    <t>04 0 04 00000</t>
  </si>
  <si>
    <t>04 0 04 70090</t>
  </si>
  <si>
    <t>Осуществление мероприятий по развитию и содержанию котельного хозяйства</t>
  </si>
  <si>
    <t>Основное мероприятие по содержанию и развитию тепловых сетей</t>
  </si>
  <si>
    <t>Основное мероприятие по содержанию и развитию объектов водопроводного хозяйства</t>
  </si>
  <si>
    <t>Осуществление мероприятий по развитию и содержанию объектов очистки сточных вод</t>
  </si>
  <si>
    <t xml:space="preserve">Предоставление субсидий иным юридическим лицам (МУП)          </t>
  </si>
  <si>
    <t xml:space="preserve">Субсидии юридическим лицам (кроме некоммерческих организаций), индивидуальным предпринимателям, физическим лицам                                                                                                                                </t>
  </si>
  <si>
    <t xml:space="preserve">01 1 00 00000 </t>
  </si>
  <si>
    <t xml:space="preserve">01 1 01 00000 </t>
  </si>
  <si>
    <t xml:space="preserve">01 1 01 70010 </t>
  </si>
  <si>
    <t xml:space="preserve">01 1 02 00000 </t>
  </si>
  <si>
    <t>01 1 02 70020</t>
  </si>
  <si>
    <t xml:space="preserve">01 1 02 70020 </t>
  </si>
  <si>
    <t xml:space="preserve">01 1 03 00000 </t>
  </si>
  <si>
    <t>01 1 03 70030</t>
  </si>
  <si>
    <t xml:space="preserve">01 1 03 70030 </t>
  </si>
  <si>
    <t xml:space="preserve">01 1 04 00000 </t>
  </si>
  <si>
    <t xml:space="preserve">01 1 04 Г7770 </t>
  </si>
  <si>
    <t>Мероприятие №1 "Повышение энергетической эффективности очистных сооружений "</t>
  </si>
  <si>
    <t>Основные мероприятия по повышению энергетической эффективности очистных сооружений</t>
  </si>
  <si>
    <t>Мероприятие №2 "Повышение энергетической эффективности объектов теплоснабжения"</t>
  </si>
  <si>
    <t>Основные мероприятия по повышению энергетической эффективности объектов теплоснабжения</t>
  </si>
  <si>
    <t>Мероприятие №3 "Повышение энергетической эффективности водопроводных сетей и ВЗУ"</t>
  </si>
  <si>
    <t>Основные мероприятия по повышению энергетической эффективности водопроводных сетей и ВЗУ</t>
  </si>
  <si>
    <t xml:space="preserve">04 0 01 00000 </t>
  </si>
  <si>
    <t>04 0 01 07770</t>
  </si>
  <si>
    <t>04 0 02 00000</t>
  </si>
  <si>
    <t>04 0 02 70070</t>
  </si>
  <si>
    <t>04 0 03 00000</t>
  </si>
  <si>
    <t>04 0 03 70080</t>
  </si>
  <si>
    <t>Осуществление мероприятий по обслуживанию, содержанию и ремонту наружного освещения в муниципальном образовании городское поселение Богородское</t>
  </si>
  <si>
    <t>01 3 00 00000</t>
  </si>
  <si>
    <t>01 3 01 00000</t>
  </si>
  <si>
    <t>01 3 01 76100</t>
  </si>
  <si>
    <t>Осуществление основных мероприятий</t>
  </si>
  <si>
    <t>01 3 02 00000</t>
  </si>
  <si>
    <t>01 3 02 76200</t>
  </si>
  <si>
    <t>01 3 03 00000</t>
  </si>
  <si>
    <t>01 3 03 76300</t>
  </si>
  <si>
    <t>01 3 04 00000</t>
  </si>
  <si>
    <t>01 3 04 76400</t>
  </si>
  <si>
    <t>01 3 05 00000</t>
  </si>
  <si>
    <t>01 3 05 76500</t>
  </si>
  <si>
    <t>Мероприятие №1 "Архитектурно-художественное освещение"</t>
  </si>
  <si>
    <t xml:space="preserve">Реализация основного мероприятия </t>
  </si>
  <si>
    <t>03 0 00 00000</t>
  </si>
  <si>
    <t>03 0 01 00000</t>
  </si>
  <si>
    <t xml:space="preserve">05 </t>
  </si>
  <si>
    <t xml:space="preserve">03 </t>
  </si>
  <si>
    <t>03 0 01 00020</t>
  </si>
  <si>
    <t>Подпрограмма № 1 "Организация занятости и отдыха молодёжи в летнее время"</t>
  </si>
  <si>
    <t>Мероприятие №1 "Организация летнего трудового отрядя "Пчёлка"</t>
  </si>
  <si>
    <t>Реализация мероприятий</t>
  </si>
  <si>
    <t>Мероприятие №2 " Организация летней занятости и отдыха молодёжи "Дружный двор"</t>
  </si>
  <si>
    <t>Подпрограмма № 2 "Проведение мероприятий для детей и молодежи"</t>
  </si>
  <si>
    <t xml:space="preserve"> Мероприятие №1 "Организация мероприятий для детей и молодежи, пропоганда здорового образа жизни"</t>
  </si>
  <si>
    <t>05 0 00 00000</t>
  </si>
  <si>
    <t>05 1 00 00000</t>
  </si>
  <si>
    <t>05 1 01 00000</t>
  </si>
  <si>
    <t>05 1 01 70090</t>
  </si>
  <si>
    <t>05 1 02 00000</t>
  </si>
  <si>
    <t>05 1 02 70100</t>
  </si>
  <si>
    <t>05 2 00 00000</t>
  </si>
  <si>
    <t>05 2 01 00000</t>
  </si>
  <si>
    <t>05 2 01 70110</t>
  </si>
  <si>
    <t>Подпрограмма № 1 "Организация культурного досуга жителей городского поселения Богородское"</t>
  </si>
  <si>
    <t>Реализация мероприятий на обеспечение деятельности (оказания услуг) домов культур, досуговых центров</t>
  </si>
  <si>
    <t>06 0 00 00000</t>
  </si>
  <si>
    <t>06 1 00 00000</t>
  </si>
  <si>
    <t>06 1 00 41990</t>
  </si>
  <si>
    <t>Подпрограмма №2 «Развитие библиотечного дела и популяризация чтения»</t>
  </si>
  <si>
    <t>Реализация мероприятий  по обеспечению деятельности (оказания услуг) библиотек</t>
  </si>
  <si>
    <t>06 2 00 00000</t>
  </si>
  <si>
    <t>06 2 00 43990</t>
  </si>
  <si>
    <t>Реализация мероприятий по обеспечению деятельности и развитие музейного дела</t>
  </si>
  <si>
    <t>08 0 00 00000</t>
  </si>
  <si>
    <t>08 0 00 42990</t>
  </si>
  <si>
    <t>12 0 00 00000</t>
  </si>
  <si>
    <t>12 0 01 00000</t>
  </si>
  <si>
    <t>12 0 01 40010</t>
  </si>
  <si>
    <t>12 0 02 00000</t>
  </si>
  <si>
    <t>12 0 02 40020</t>
  </si>
  <si>
    <t>12 0 03 00000</t>
  </si>
  <si>
    <t>12 0 03 40030</t>
  </si>
  <si>
    <t xml:space="preserve">Реализация основных мероприятий </t>
  </si>
  <si>
    <t>07 0 00 00000</t>
  </si>
  <si>
    <t>07 0 01 00000</t>
  </si>
  <si>
    <t>07 0 01 70120</t>
  </si>
  <si>
    <t>07 0 02 00000</t>
  </si>
  <si>
    <t>07 0 02 70130</t>
  </si>
  <si>
    <t>Реализация мероприятий по развитию  физической культуры и массового спорта</t>
  </si>
  <si>
    <t>10 1 00 00000</t>
  </si>
  <si>
    <t>10 2 00 00000</t>
  </si>
  <si>
    <t>11 0 00 00000</t>
  </si>
  <si>
    <t>16 0 01 00000</t>
  </si>
  <si>
    <t>16 0 01 70170</t>
  </si>
  <si>
    <t>16 0 02 00000</t>
  </si>
  <si>
    <t>17 0 00 00000</t>
  </si>
  <si>
    <t>Мероприятие №1 Обеспечение реализации Программы</t>
  </si>
  <si>
    <t>17 0 01 00000</t>
  </si>
  <si>
    <t>Реализация мероприятий по обеспечении реализации Программы</t>
  </si>
  <si>
    <t>17 0 01 70180</t>
  </si>
  <si>
    <t>Мероприятие по обеспечении деятельности учреждения</t>
  </si>
  <si>
    <t>10 1 01 00000</t>
  </si>
  <si>
    <t>10 1 01 48990</t>
  </si>
  <si>
    <t>10 1 01 48980</t>
  </si>
  <si>
    <t>Реализация мероприятий по развитию массового спорта и общественного физкультурно-оздоровительного движения</t>
  </si>
  <si>
    <t>10 2 01 00000</t>
  </si>
  <si>
    <t>Мероприятия по организации и проведению спортивных мероприятий</t>
  </si>
  <si>
    <t>10 2 01 47980</t>
  </si>
  <si>
    <t>Реализация мероприятий по оборудованию общественных мест и мест с массовым пребыванием людей поселения системами видеонаблюдения</t>
  </si>
  <si>
    <t>Проведение мероприятий по  организации и проведению тематических мероприятий по профилактике экстремистских проявлений среди молодежи</t>
  </si>
  <si>
    <t>02 0 00 00000</t>
  </si>
  <si>
    <t>15 0 01 00000</t>
  </si>
  <si>
    <t>Реализация мероприятий по содержанию и ремонту муниципальных автомобильных дорог общего пользования</t>
  </si>
  <si>
    <t>Подпрограмма № 3 "Благоустройство городского поселения Богородское на 2015-2019 годы"</t>
  </si>
  <si>
    <t>244</t>
  </si>
  <si>
    <t>Государственная программа Московской области «Развитие и функционирование дорожно-транспортного комплекса»</t>
  </si>
  <si>
    <t>Подпрограмма «Дороги Подмосковья»</t>
  </si>
  <si>
    <t>Основное мероприятие «Межбюджетные трансферты местным бюджетам»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</si>
  <si>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</si>
  <si>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14 2 00 00000</t>
  </si>
  <si>
    <t>14 2 06 00000</t>
  </si>
  <si>
    <t>14 2 06 60240</t>
  </si>
  <si>
    <t>Софинансирование работ по капитальному ремонту и ремонту автомобильных дорог общего пользования населённых пунктов, дворовых территорий многоквартирных домов, проездов к дворовым территориям многоквартирных домов населённых пунктов</t>
  </si>
  <si>
    <t>Мероприятие № 1 «Оформление земельных участков под спортивные объекты»</t>
  </si>
  <si>
    <t>18 0 00 00000</t>
  </si>
  <si>
    <t>Проведение мероприятий по землеустройству и землепользованию</t>
  </si>
  <si>
    <t>Мероприятие № 2 «Строительство лыжной трассы»</t>
  </si>
  <si>
    <t>Мероприятие № 3 «Ремонт и строительство спортивных площадок»</t>
  </si>
  <si>
    <t>02 0 02 00000</t>
  </si>
  <si>
    <t>02 0 02 76700</t>
  </si>
  <si>
    <t>02 0 03 00000</t>
  </si>
  <si>
    <t>02 0 03 76800</t>
  </si>
  <si>
    <t>02 0 01 00000</t>
  </si>
  <si>
    <t>02 0 01 73410</t>
  </si>
  <si>
    <t>18 0 01 76800</t>
  </si>
  <si>
    <t xml:space="preserve">Предоставление субсидий иным юридическим лицам         </t>
  </si>
  <si>
    <t>Мероприятие № 1 «Поддержка субъектов малого и среднего предпринимательства»</t>
  </si>
  <si>
    <t>Мероприятие № 1 "Модернизация, развитие котельного хозяйства"</t>
  </si>
  <si>
    <t>Мероприятие № 2 "Содержание и развитие тепловых сетей"</t>
  </si>
  <si>
    <t>Мероприятие № 3 "Содержание и развитие объектов водопроводного хозяйства"</t>
  </si>
  <si>
    <t>Мероприятие № 4 "Содержание и развитие объектов очистки сточных вод"</t>
  </si>
  <si>
    <t>Мероприятие № 1 "Капитальный ремонт общего имущества многоквартирных домов"</t>
  </si>
  <si>
    <t>Мероприятие № 3 "Взнос на капитальный ремонт общего имущества многоквартирных домов за помещения, которые находятся в муниципальной собственности"</t>
  </si>
  <si>
    <t>Мероприятие № 1 Наружное освещение</t>
  </si>
  <si>
    <t>Мероприятие № 2 "Содержание внутриквартальных дорог, внутридворовых проездов и инженерных сооружений на них"</t>
  </si>
  <si>
    <t>Мероприятие № 3 "Озеленение"</t>
  </si>
  <si>
    <t>Мероприятия № 4 "Организация и содержание мест захоронения"</t>
  </si>
  <si>
    <t>Мероприятие № 2 Предупреждение и ликвидация последствий чрезвычайных ситуаций и стихийных бедствий природного и техногенного характера</t>
  </si>
  <si>
    <t>Мероприятие № 3 Укрепление пожарной безопасности</t>
  </si>
  <si>
    <t>Мероприятие № 1 Подготовка населения и организаций к действиям в чрезвычайной ситуации в мирное и военное время</t>
  </si>
  <si>
    <t>Мероприятие № 2 Оборудование общественных мест и мест с массовым пребыванием людей поселения системами видеонаблюдения</t>
  </si>
  <si>
    <t>Мероприятие № 1 Содержание и ремонт муниципальных автомобильных дорог общего пользования</t>
  </si>
  <si>
    <t>Мероприятие № 1 Организация и проведение тематических мероприятий по профилактике экстремистских проявлений среди молодежи</t>
  </si>
  <si>
    <t>Мероприятие № 1 "Организация и проведение  мероприятий различного уровня"</t>
  </si>
  <si>
    <t>Мероприятие № 2 "Участие в фестивалях и конкурсах различного уровня"</t>
  </si>
  <si>
    <t>Мероприятие № 3 "Транспортные расходы в связи с участием в мероприятиях различного уровня"</t>
  </si>
  <si>
    <t>Муниципальные программы - В С Е Г О</t>
  </si>
  <si>
    <t>в том числе за счет средств межбюджетных трансфертов</t>
  </si>
  <si>
    <t xml:space="preserve">Предоставление субсидий иным юридическим лицам          </t>
  </si>
  <si>
    <t>Мероприятие № 4 "Комплексный ремонт подъездов многоквартирных домов"</t>
  </si>
  <si>
    <t>Основное мероприятие по комплексному ремонту подъездов многоквартирных домов</t>
  </si>
  <si>
    <t>01 2 04 00000</t>
  </si>
  <si>
    <t xml:space="preserve">01 2 04 70041 </t>
  </si>
  <si>
    <t>01 2 04 70041</t>
  </si>
  <si>
    <t>Мероприятие № 5 "Прочие мероприятия по благоустройству"</t>
  </si>
  <si>
    <t>Меропрятие №1 "Единовременная денежная выплата  инвалидам, участникам Великой Отечественной войны, узникам концентрационных лагерей ко Дню Победы в ВОВ"</t>
  </si>
  <si>
    <t>Мероприятие №2 "Поздравление жителей городского поселения Богородское с юбилейными датами"</t>
  </si>
  <si>
    <t>Дорожное хозяйство (дорожные фонды)</t>
  </si>
  <si>
    <t>Жилищное хозяйство</t>
  </si>
  <si>
    <t>09 0 01 70140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</si>
  <si>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</si>
  <si>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Социальное обеспечение и иные выплаты населению</t>
  </si>
  <si>
    <t xml:space="preserve">Социальные выплаты гражданам, кроме публичных
нормативных социальных выплат
</t>
  </si>
  <si>
    <t>13 0 00 L0200</t>
  </si>
  <si>
    <t>Муниципальная программа «Обеспечение жильем молодых семей муниципального образования городское поселение Богородское на 2016-2019 годы»</t>
  </si>
  <si>
    <t>300</t>
  </si>
  <si>
    <t>310</t>
  </si>
  <si>
    <t>Мероприятие №1 "Организация и проведение  спортивных мероприятий"</t>
  </si>
  <si>
    <t>Мероприятие №2 "Участие в соревнованиях различного уровня"</t>
  </si>
  <si>
    <t>Мероприятие №3 "Транспортные расходы в связи с участием в спортивных мероприятиях различного уровня"</t>
  </si>
  <si>
    <t>11 0 01 00000</t>
  </si>
  <si>
    <t>11 0 01 05120</t>
  </si>
  <si>
    <t>11 0 02 00000</t>
  </si>
  <si>
    <t>11 0 02 05130</t>
  </si>
  <si>
    <t>11 0 03 00000</t>
  </si>
  <si>
    <t>11 0 03 05140</t>
  </si>
  <si>
    <t>Приложение № 9</t>
  </si>
  <si>
    <t xml:space="preserve">Распределение бюджетных ассигнований по целевым статьям (муниципальным программам), группам и подгруппам видов расходов классификации расходов Бюджета 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</si>
  <si>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   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</si>
  <si>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                                         </t>
  </si>
  <si>
    <t xml:space="preserve">Субсидии юридическим лицам (кроме некоммерческих организаций), индивидуальным предпринимателям, физическим лицам   - производителям товаров, работ, услуг    </t>
  </si>
  <si>
    <t>15 0 01 S0240</t>
  </si>
  <si>
    <t>Физическая культура</t>
  </si>
  <si>
    <t xml:space="preserve">Физическая культурая </t>
  </si>
  <si>
    <t>Дополнительные мероприятия по развитию жилищно-коммунального хозяйства и социально-культурной сферы</t>
  </si>
  <si>
    <t>10 1 01 04400</t>
  </si>
  <si>
    <t>09 0 01 04400</t>
  </si>
  <si>
    <t>Мероприятие №5 "Техническое обслуживание резервуарной установки сжиженных углеводородных газов"</t>
  </si>
  <si>
    <t>Осуществление основного мероприятия</t>
  </si>
  <si>
    <t xml:space="preserve">01 1 05 00000 </t>
  </si>
  <si>
    <t xml:space="preserve">01 1 05 70050 </t>
  </si>
  <si>
    <t>Подпрограмма № 1  «Реконструкция, модернизация и ремонт объектов коммунального хозяйства городского поселения Богородское на 2015-2019 годы»</t>
  </si>
  <si>
    <t>Благоустройство</t>
  </si>
  <si>
    <t>Софинансирование расходов на повышение заработной платы работникам муниципальных учреждений Московской области в сферах образования, культуры, физической культуры и спорта за счёт средств местного бюджета</t>
  </si>
  <si>
    <t>12 0 04 00000</t>
  </si>
  <si>
    <t>12 0 04 S0440</t>
  </si>
  <si>
    <t>12 0 04 60440</t>
  </si>
  <si>
    <t>Культура</t>
  </si>
  <si>
    <t xml:space="preserve">01 1 06 70060 </t>
  </si>
  <si>
    <t xml:space="preserve">01 1 06 00000 </t>
  </si>
  <si>
    <t>Мероприятие №6 "Содержание и развитие сетей газоснабжения"</t>
  </si>
  <si>
    <t>Осуществление основного мероприятия по содержанию и развитию сетей газоснабжения</t>
  </si>
  <si>
    <t>Муниципальная программа «Архитектурно-планировочная концепция по формированию привлекательного облика муниципального образования городское поселение Богородское на 2018 год»</t>
  </si>
  <si>
    <t>Муниципальная программа "Молодёжь муниципального образования городское поселение Богородское на 2018-2020 годы"</t>
  </si>
  <si>
    <t>Муниципальная программа «Развитие культуры в муниципальном образовании городское поселение Богородское на 2018 год"</t>
  </si>
  <si>
    <t>Муниципальная программа «Развитие физической культуры и массового спорта в муниципальном образовании городское поселение Богородское на 2018 год»</t>
  </si>
  <si>
    <t>Подпрограмма № 1 Создание условий гражданам поселения для занятия физической культурой и массовым спортом в городском поселении Богородское путем развития инфраструктуры МКУ «ФОК «ЛОТОС» на 2018 год</t>
  </si>
  <si>
    <t>Подпрограмма №2 «Организация и проведение физкультурно-спортивных мероприятий в городском поселении Богородское на 2018 год»</t>
  </si>
  <si>
    <t>Муниципальная программа  «Спорт в муниципальном образовании городское поселение Богородское на 2018 год»</t>
  </si>
  <si>
    <t>Муниципальная программа «Культура в муниципальном образовании городское поселение Богородское на 2018 год»</t>
  </si>
  <si>
    <t>Мероприятие № 4 «Повышение заработной платы работников муниципальных учреждений культуры городского поселения Богородское в 2018 году»</t>
  </si>
  <si>
    <t>Муниципальная программа «Обеспечение безопасности жизнедеятельности населения муниципального образования городское поселение Богородское на 2018 год»</t>
  </si>
  <si>
    <t>Муниципальная программа  «Противодействие экстремизму и профилактика терроризма на территории муниципального образования городское поселение Богородское на 2018 год»</t>
  </si>
  <si>
    <t xml:space="preserve">Муниципальная программа «Организационное обеспечение деятельности органов местного самоуправления в муниципальном образовании городское поселение Богородское на 2018 год» </t>
  </si>
  <si>
    <t>Муниципальная программа "Развитие и поддержка субъектов малого и среднего предпринимательства в муниципальном образовании городское поселение Богородское на 2018год"</t>
  </si>
  <si>
    <t>СУММА 2018г (тыс.руб.)</t>
  </si>
  <si>
    <t>Муниципальная программа "Социальная поддержка граждан муниципального образования городское поселение Богородское в 2018-2020 годах"</t>
  </si>
  <si>
    <t>Муниципальная программа «Обеспечение деятельности и развитие музейного дела муниципального казенного учреждения культуры «Дом-музей поэта В.Ф. Бокова на 2018 год»</t>
  </si>
  <si>
    <t>10 0 00 00000</t>
  </si>
  <si>
    <t xml:space="preserve">Мероприятие №2 Софинансирование работ по ремонту автомобильных дорог общего пользования муниципального образования городское поселение Богородское </t>
  </si>
  <si>
    <t>Софинансирование работ по ремонту автомобильных дорог общего пользования муниципального образования городское поселение Богородское за счёт средств местного бюджета</t>
  </si>
  <si>
    <t>15 0 02 00000</t>
  </si>
  <si>
    <t>15 0 02 S0240</t>
  </si>
  <si>
    <t>15 0 02 60240</t>
  </si>
  <si>
    <t>Муниципальная программа «Содержание и ремонт автомобильных дорог общего пользования местного значения Дорожного фонда городского поселения Богородское на 2018 год»</t>
  </si>
  <si>
    <t>Приобретение техники для нужд благоустройства территорий муниципальных образований Московской области за счёт средств бюджета Московской области в рамках государственной программы Московской области «Формирование современной комфортной городской среды»</t>
  </si>
  <si>
    <t>Софинансировние за счёт средств местного бюджета на приобретение техники для нужд благоустройства территорий муниципального образования</t>
  </si>
  <si>
    <t>01 3 05 61360</t>
  </si>
  <si>
    <t>01 3 05 S1360</t>
  </si>
  <si>
    <t>Софинансирование расходов на повышение заработной платы работникам муниципальных учреждений Московской области в сфере культуры, за счёт средств бюджета Московской области в рамках государтвенной прогаммы Московской области «Культура Подмосковья» на 2017-2021гг</t>
  </si>
  <si>
    <t>Софинансирование работ по капитальному ремонту и  ремонту автомобильных дорог общего пользования населённых пунктов за счёт средств бюджета Московской области в рамках государтвенной прогаммы Московской области "Развитие и функционирование дорожно-транспортного комплекса" на 2017-2021 годы</t>
  </si>
  <si>
    <t xml:space="preserve">Предоставление субсидий иным юридическим лицам         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</si>
  <si>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</t>
  </si>
  <si>
    <t>16 0 02 70170</t>
  </si>
  <si>
    <t>Мероприятие №7 "Содержание и развитие сетей электроснабжения"</t>
  </si>
  <si>
    <t>Осуществление мероприятий по содержанию и развитию сетей электроснабжения</t>
  </si>
  <si>
    <t>01 1 07 00000</t>
  </si>
  <si>
    <t>01 1 07 70070</t>
  </si>
  <si>
    <t>Мероприятие № 8 "Создание, развитие и сопровождение цифровых платформ в социально значимых сферах деятельности"</t>
  </si>
  <si>
    <t>01 1 08 00000</t>
  </si>
  <si>
    <t>01 1 08 S0940</t>
  </si>
  <si>
    <t>Софинансирование работ по доступу к электронным сервисам цифровой инфраструктуры в сфере жилищно-коммунального хозяйства за счет средств местного бюджета</t>
  </si>
  <si>
    <t>Софинансирование работ по предоставлению доступа  к электронным сервисам цифровой инфраструктуры в сфере жилищно-коммунального хозяйства за счет средств бюджета Московской области в рамках государственной программы Московской области "Цифровое Подмосковье" на 2018-2021 годы</t>
  </si>
  <si>
    <t>01 1 08 60940</t>
  </si>
  <si>
    <t>10 0 01 00000</t>
  </si>
  <si>
    <t>Мероприятие №1 Развитие физической культуры и массового спорта</t>
  </si>
  <si>
    <t>Мероприятие №2 Развитие массового спорта и общественного физкультурно-оздоровительного движения</t>
  </si>
  <si>
    <t>Мероприятие №3 Организация и проведение спортивных мероприятий</t>
  </si>
  <si>
    <t>10 0 03 00000</t>
  </si>
  <si>
    <t>10 0 02 00000</t>
  </si>
  <si>
    <t>Реализация мероприятия по развитию массового спорта и общественного физкультурно-оздоровительного движения</t>
  </si>
  <si>
    <t>Реализация мероприятий по организации и проведению спортивных мероприятий</t>
  </si>
  <si>
    <t>Муниципальная программа «Развитие физической культуры и массового спорта в муниципальном образовании городское поселение Богородское на 2019-2021 годы»</t>
  </si>
  <si>
    <t>Муниципальная программа «Развитие и функционирование МКУК "ДЦ "Звездный" на 2019-2021 годы"</t>
  </si>
  <si>
    <t>Подпрограмма № 1 "Организация досуга и предоставление услуг в сфере культуры"</t>
  </si>
  <si>
    <t>Подпрограмма №2 «Развитие библиотечного дела»</t>
  </si>
  <si>
    <t>Муниципальная программа «Обеспечение деятельности и развитие музейного дела муниципального казенного учреждения культуры «Дом-музей поэта В.Ф. Бокова на 2019-2021 годы»</t>
  </si>
  <si>
    <t>13 0 00 L4970</t>
  </si>
  <si>
    <t xml:space="preserve">Муниципальная программа «Расширяя границы спорта на 2017-2019 годы»
</t>
  </si>
  <si>
    <t>Муниципальная программа «Обеспечение безопасности жизнедеятельности населения муниципального образования городское поселение Богородское на 2019-2021 годы»</t>
  </si>
  <si>
    <t>Реализация мероприятий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</si>
  <si>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Мероприятие № 3 Обеспечение и укрепление пожарной безопасности</t>
  </si>
  <si>
    <t>Муниципальная  программа «Доступная среда на территории муниципального образования городское поселение Богородское"на 2018 год</t>
  </si>
  <si>
    <t>320</t>
  </si>
  <si>
    <t xml:space="preserve">Муниципальная программа «Организационное обеспечение деятельности органов местного самоуправления в муниципальном образовании городское поселение Богородское на 2019-2021 годы» </t>
  </si>
  <si>
    <t>Муниципальная программа «Архитектурно-планировочная концепция по формированию привлекательного облика муниципального образования городское поселение Богородское на 2019-2021 год»</t>
  </si>
  <si>
    <t>Реализация мероприятий по обеспечению и  укреплению пожарной безопасности</t>
  </si>
  <si>
    <t>Муниципальная программа «Культура в муниципальном образовании городское поселение Богородское на 2019-2021 годы»</t>
  </si>
  <si>
    <t>Мероприятие № 2 "Транспортные расходы в связи с участием в мероприятиях различного уровня"</t>
  </si>
  <si>
    <t>Муниципальная программа «Содержание и ремонт автомобильных дорог общего пользования местного значения Дорожного фонда городского поселения Богородское на 2019-2021 годы»</t>
  </si>
  <si>
    <t>Муниципальная программа «Расширяя границы спорта на 2017-2019 годы»</t>
  </si>
  <si>
    <t>Муниципальная программа  «Противодействие экстремизму и профилактика терроризма на территории муниципального образования городское поселение Богородское на 2019-2021 годы»</t>
  </si>
  <si>
    <t>Муниципальная программа "Развитие и поддержка субъектов малого и среднего предпринимательства в муниципальном образовании городское поселение Богородское на 2019-2021 годы"</t>
  </si>
  <si>
    <t>18 0 01 00000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</si>
  <si>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</si>
  <si>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Иные бюджетные ассигнования
     </t>
  </si>
  <si>
    <t>Мероприятие № 3 «Повышение заработной платы работников муниципальных учреждений культуры городского поселения Богородское»</t>
  </si>
  <si>
    <t>03 0 01 00120</t>
  </si>
  <si>
    <t>06 1 00 44990</t>
  </si>
  <si>
    <t>06 2 00 45990</t>
  </si>
  <si>
    <t>08 0 00 46990</t>
  </si>
  <si>
    <t>09 0 01 70240</t>
  </si>
  <si>
    <t>10 0 01 40990</t>
  </si>
  <si>
    <t>10 0 02 40880</t>
  </si>
  <si>
    <t>10 0 03 40770</t>
  </si>
  <si>
    <t>12 0 01 40100</t>
  </si>
  <si>
    <t>12 0 02 40200</t>
  </si>
  <si>
    <t>12 0 03 40300</t>
  </si>
  <si>
    <t>14 0 01 02210</t>
  </si>
  <si>
    <t>14 0 02 02220</t>
  </si>
  <si>
    <t>14 0 03 02230</t>
  </si>
  <si>
    <t>15 0 01 70260</t>
  </si>
  <si>
    <t>16 0 01 70270</t>
  </si>
  <si>
    <t>17 0 01 70700</t>
  </si>
  <si>
    <t>18 0 01 77800</t>
  </si>
  <si>
    <t>Муниципальные программы - ВСЕГО</t>
  </si>
  <si>
    <t>СУММА 2019 г. (тыс.руб.)</t>
  </si>
  <si>
    <t>муниципального образования городское поселение Богородское на 2019 год</t>
  </si>
  <si>
    <t>Мероприятие №2 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</si>
  <si>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Мероприятие № 1 Оборудование общественных мест и мест с массовым пребыванием людей поселения системами видеонаблюдения</t>
  </si>
  <si>
    <t>16 0 01 70280</t>
  </si>
  <si>
    <t>Муниципальная программа «Развитие муниципальной службы в муниципальном образовании городское поселение Богородское на 2019-2021 годы»</t>
  </si>
  <si>
    <t>Мероприятие №1 "Мероприятия по развитию муниципальной службы"</t>
  </si>
  <si>
    <t>Мероприятие №2 "Мероприятия, направленные на противодействие коррупции на муниципальной службе"</t>
  </si>
  <si>
    <t xml:space="preserve">Мероприятие №3 Мероприятия, направленные на улучшение условий труда и сохранение здоровья муниципальных служащих </t>
  </si>
  <si>
    <t>11 0 01 44410</t>
  </si>
  <si>
    <t>11 0 02 44420</t>
  </si>
  <si>
    <t>11 0 03 44430</t>
  </si>
  <si>
    <t>Софинансирование работ по предоставлению доступа  к электронным сервисам цифровой инфраструктуры в сфере жилищно-коммунального хозяйства за счет средств местного бюджета</t>
  </si>
  <si>
    <t>Муниципальная  программа «Доступная среда на территории муниципального образования городское поселение Богородское на 2019-2021 годы"</t>
  </si>
  <si>
    <t>Софинансирование за счёт средств местного бюджета на приобретение техники для нужд благоустройства территорий муниципального образования</t>
  </si>
  <si>
    <t>Мероприятие №1 "Организация летнего трудового отряда "Пчёлка"</t>
  </si>
  <si>
    <t xml:space="preserve"> Мероприятие №1 "Организация мероприятий для детей и молодежи, пропаганда здорового образа жизни"</t>
  </si>
  <si>
    <t xml:space="preserve">ОСТАТОК 2018 ГОДА. Муниципальная программа «Содержание и развитие ЖКХ на территории городского поселения Богородское на 2015 -  2019 годы» </t>
  </si>
  <si>
    <t>ОСТАТОК 2018 ГОДА. Муниципальная программа «Развитие культуры в муниципальном образовании городское поселение Богородское на 2018 год"</t>
  </si>
  <si>
    <t>ОСТАТОК 2018 ГОДА. Муниципальная программа «Обеспечение деятельности и развитие музейного дела муниципального казенного учреждения культуры «Дом-музей поэта В.Ф. Бокова на 2018 год»</t>
  </si>
  <si>
    <t>ОСТАТОК 2018 ГОДА. Муниципальная программа «Развитие физической культуры и массового спорта в муниципальном образовании городское поселение Богородское на 2018 год»</t>
  </si>
  <si>
    <t>Подпрограмма №1 Создание условий гражданам поселения для занятия физической культурой и массовым спортом в городском поселении Богородское путем развития инфраструктуры МКУ «ФОК «ЛОТОС» на 2018 год</t>
  </si>
  <si>
    <t>ОСТАТОК 2018 ГОДА. Муниципальная программа «Содержание и ремонт автомобильных дорог общего пользования местного значения Дорожного фонда городского поселения Богородское на 2018 год»</t>
  </si>
  <si>
    <t>Мероприятие №1 Содержание и ремонт муниципальных автомобильных дорог общего пользования</t>
  </si>
  <si>
    <t>ОСТАТОК 2018 ГОДА. Муниципальная программа  «Противодействие экстремизму и профилактика терроризма на территории муниципального образования городское поселение Богородское на 2018 год»</t>
  </si>
  <si>
    <t>Мероприятие №2 Оборудование общественных мест и мест с массовым пребыванием людей поселения системами видеонаблюдения</t>
  </si>
  <si>
    <t xml:space="preserve">ОСТАТОК 2018 ГОДА. Муниципальная программа «Организационное обеспечение деятельности органов местного самоуправления в муниципальном образовании городское поселение Богородское на 2018 год» </t>
  </si>
  <si>
    <t>Софинансирование работ по капитальному ремонту и  ремонту автомобильных дорог общего пользования населённых пунктов за счёт средств бюджета Московской области в рамках государственной программы Московской области "Развитие и функционирование дорожно-транспортного комплекса" на 2017-2021 годы</t>
  </si>
  <si>
    <t>01 1 D6 00000</t>
  </si>
  <si>
    <t>Федеральный проект «Цифровое государственное управление»  в рамках государственной программы Московской области "Цифровое Подмосковье" на 2018-2021 годы</t>
  </si>
  <si>
    <t>01 3 F2 61360</t>
  </si>
  <si>
    <t>01 3 F2 S1360</t>
  </si>
  <si>
    <t>01 3 F2 00000</t>
  </si>
  <si>
    <t>Федеральный проект «Формирование комфортной городской среды» в рамках государственной программы Московской области «Формирование современной комфортной городской среды»</t>
  </si>
  <si>
    <t>Софинансирование расходов за счет средств федерального бюджета на реализацию подпрограммы "Обеспечение жильем молодых семей" государственной программы Московской области "Жилище" на 2017-2027 годы</t>
  </si>
  <si>
    <t>Софинансирование расходов за счет средств  бюджета Московской области на реализацию подпрограммы "Обеспечение жильем молодых семей" государственной программы Московской области "Жилище" на 2017-2027 годы</t>
  </si>
  <si>
    <t>Софинансирование расходов за счет средств местного бюджета на реализацию подпрограммы "Обеспечение жильем молодых семей" государственной программы Московской области "Жилище" на 2017-2027 годы</t>
  </si>
  <si>
    <t>Муниципальная программа «Обеспечение жильем молодых семей муниципального образования городское поселение Богородское на 2016-2020 годы»</t>
  </si>
  <si>
    <t>10 0 02 04400</t>
  </si>
  <si>
    <t>01 1 D6 60940</t>
  </si>
  <si>
    <t>Приложение № 3</t>
  </si>
  <si>
    <t>к Решению Совета депутатов</t>
  </si>
  <si>
    <t>Сергиево-Посадского</t>
  </si>
  <si>
    <t>городского округа</t>
  </si>
  <si>
    <t>Московской области</t>
  </si>
  <si>
    <t>от "_____"_____________________ 2019г. № _____</t>
  </si>
  <si>
    <t>к Решению городского поселения</t>
  </si>
  <si>
    <t>Богородское Сергиево-Посадского</t>
  </si>
  <si>
    <t>муниципального района</t>
  </si>
  <si>
    <t>от 19 ноября 2018г. № 166/12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</si>
</sst>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#,##0.00000"/>
    <numFmt numFmtId="189" formatCode="#,##0.0000"/>
    <numFmt numFmtId="190" formatCode="#,##0.000_р_."/>
    <numFmt numFmtId="191" formatCode="0.00000"/>
    <numFmt numFmtId="192" formatCode="0.0000"/>
    <numFmt numFmtId="193" formatCode="#,##0_ ;\-#,##0\ "/>
    <numFmt numFmtId="194" formatCode="#,##0_р_."/>
  </numFmts>
  <fonts count="47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187" fontId="1" fillId="0" borderId="0" xfId="0" applyNumberFormat="1" applyFont="1" applyFill="1" applyAlignment="1">
      <alignment horizontal="left"/>
    </xf>
    <xf numFmtId="187" fontId="2" fillId="0" borderId="0" xfId="0" applyNumberFormat="1" applyFont="1" applyFill="1" applyAlignment="1">
      <alignment wrapText="1"/>
    </xf>
    <xf numFmtId="187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88" fontId="5" fillId="0" borderId="10" xfId="0" applyNumberFormat="1" applyFont="1" applyFill="1" applyBorder="1" applyAlignment="1">
      <alignment vertical="top"/>
    </xf>
    <xf numFmtId="188" fontId="4" fillId="0" borderId="10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vertical="top"/>
    </xf>
    <xf numFmtId="188" fontId="4" fillId="0" borderId="10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189" fontId="4" fillId="0" borderId="10" xfId="0" applyNumberFormat="1" applyFont="1" applyFill="1" applyBorder="1" applyAlignment="1">
      <alignment vertical="top" wrapText="1"/>
    </xf>
    <xf numFmtId="188" fontId="5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87" fontId="4" fillId="0" borderId="10" xfId="0" applyNumberFormat="1" applyFont="1" applyFill="1" applyBorder="1" applyAlignment="1">
      <alignment vertical="top" wrapText="1"/>
    </xf>
    <xf numFmtId="187" fontId="5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top" wrapText="1"/>
    </xf>
    <xf numFmtId="180" fontId="4" fillId="0" borderId="10" xfId="0" applyNumberFormat="1" applyFont="1" applyFill="1" applyBorder="1" applyAlignment="1">
      <alignment horizontal="center" vertical="top" wrapText="1"/>
    </xf>
    <xf numFmtId="188" fontId="4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180" fontId="4" fillId="0" borderId="10" xfId="0" applyNumberFormat="1" applyFont="1" applyFill="1" applyBorder="1" applyAlignment="1">
      <alignment vertical="top" wrapText="1"/>
    </xf>
    <xf numFmtId="188" fontId="4" fillId="0" borderId="10" xfId="0" applyNumberFormat="1" applyFont="1" applyFill="1" applyBorder="1" applyAlignment="1">
      <alignment vertical="top" wrapText="1"/>
    </xf>
    <xf numFmtId="180" fontId="5" fillId="0" borderId="10" xfId="0" applyNumberFormat="1" applyFont="1" applyFill="1" applyBorder="1" applyAlignment="1">
      <alignment vertical="top" wrapText="1"/>
    </xf>
    <xf numFmtId="188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188" fontId="1" fillId="0" borderId="0" xfId="0" applyNumberFormat="1" applyFont="1" applyFill="1" applyAlignment="1">
      <alignment horizontal="left"/>
    </xf>
    <xf numFmtId="188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80" fontId="5" fillId="0" borderId="11" xfId="0" applyNumberFormat="1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vertical="top" wrapText="1"/>
    </xf>
    <xf numFmtId="188" fontId="5" fillId="0" borderId="11" xfId="0" applyNumberFormat="1" applyFont="1" applyFill="1" applyBorder="1" applyAlignment="1">
      <alignment vertical="top" wrapText="1"/>
    </xf>
    <xf numFmtId="188" fontId="5" fillId="0" borderId="11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 shrinkToFit="1"/>
    </xf>
    <xf numFmtId="0" fontId="1" fillId="0" borderId="11" xfId="0" applyFont="1" applyFill="1" applyBorder="1" applyAlignment="1">
      <alignment vertical="top" wrapText="1" shrinkToFit="1"/>
    </xf>
    <xf numFmtId="49" fontId="5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 shrinkToFit="1"/>
    </xf>
    <xf numFmtId="0" fontId="1" fillId="0" borderId="13" xfId="0" applyFont="1" applyFill="1" applyBorder="1" applyAlignment="1">
      <alignment vertical="top" wrapText="1" shrinkToFit="1"/>
    </xf>
    <xf numFmtId="0" fontId="1" fillId="0" borderId="14" xfId="0" applyFont="1" applyFill="1" applyBorder="1" applyAlignment="1">
      <alignment vertical="top" wrapText="1" shrinkToFit="1"/>
    </xf>
    <xf numFmtId="0" fontId="1" fillId="0" borderId="15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vertical="top" wrapText="1" shrinkToFit="1"/>
    </xf>
    <xf numFmtId="49" fontId="1" fillId="0" borderId="13" xfId="0" applyNumberFormat="1" applyFont="1" applyFill="1" applyBorder="1" applyAlignment="1">
      <alignment vertical="top" wrapText="1" shrinkToFit="1"/>
    </xf>
    <xf numFmtId="49" fontId="1" fillId="0" borderId="15" xfId="0" applyNumberFormat="1" applyFont="1" applyFill="1" applyBorder="1" applyAlignment="1">
      <alignment vertical="top" wrapText="1" shrinkToFit="1"/>
    </xf>
    <xf numFmtId="189" fontId="1" fillId="0" borderId="10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 shrinkToFit="1"/>
    </xf>
    <xf numFmtId="0" fontId="4" fillId="0" borderId="15" xfId="0" applyFont="1" applyFill="1" applyBorder="1" applyAlignment="1">
      <alignment vertical="top" wrapText="1" shrinkToFit="1"/>
    </xf>
    <xf numFmtId="0" fontId="4" fillId="0" borderId="12" xfId="0" applyFont="1" applyFill="1" applyBorder="1" applyAlignment="1">
      <alignment vertical="top" wrapText="1" shrinkToFit="1"/>
    </xf>
    <xf numFmtId="49" fontId="4" fillId="0" borderId="13" xfId="0" applyNumberFormat="1" applyFont="1" applyFill="1" applyBorder="1" applyAlignment="1">
      <alignment vertical="top" wrapText="1" shrinkToFit="1"/>
    </xf>
    <xf numFmtId="189" fontId="5" fillId="0" borderId="10" xfId="0" applyNumberFormat="1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 quotePrefix="1">
      <alignment vertical="top" wrapText="1"/>
    </xf>
    <xf numFmtId="0" fontId="1" fillId="0" borderId="13" xfId="0" applyFont="1" applyFill="1" applyBorder="1" applyAlignment="1" quotePrefix="1">
      <alignment vertical="top" wrapText="1" shrinkToFit="1"/>
    </xf>
    <xf numFmtId="0" fontId="1" fillId="0" borderId="15" xfId="0" applyFont="1" applyFill="1" applyBorder="1" applyAlignment="1" quotePrefix="1">
      <alignment vertical="top" wrapText="1" shrinkToFit="1"/>
    </xf>
    <xf numFmtId="0" fontId="1" fillId="0" borderId="12" xfId="0" applyFont="1" applyFill="1" applyBorder="1" applyAlignment="1" quotePrefix="1">
      <alignment vertical="top" wrapText="1" shrinkToFi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 shrinkToFit="1"/>
    </xf>
    <xf numFmtId="0" fontId="1" fillId="0" borderId="15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88" fontId="5" fillId="0" borderId="16" xfId="0" applyNumberFormat="1" applyFont="1" applyFill="1" applyBorder="1" applyAlignment="1">
      <alignment vertical="top" wrapText="1"/>
    </xf>
    <xf numFmtId="188" fontId="4" fillId="0" borderId="10" xfId="0" applyNumberFormat="1" applyFont="1" applyFill="1" applyBorder="1" applyAlignment="1">
      <alignment horizontal="right"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188" fontId="1" fillId="0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 shrinkToFit="1"/>
    </xf>
    <xf numFmtId="0" fontId="3" fillId="0" borderId="15" xfId="0" applyFont="1" applyFill="1" applyBorder="1" applyAlignment="1">
      <alignment horizontal="center" vertical="top" wrapText="1" shrinkToFit="1"/>
    </xf>
    <xf numFmtId="0" fontId="3" fillId="0" borderId="12" xfId="0" applyFont="1" applyFill="1" applyBorder="1" applyAlignment="1">
      <alignment horizontal="center" vertical="top" wrapText="1" shrinkToFit="1"/>
    </xf>
    <xf numFmtId="49" fontId="1" fillId="0" borderId="13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 vertical="top" wrapText="1" shrinkToFit="1"/>
    </xf>
    <xf numFmtId="0" fontId="1" fillId="0" borderId="15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49" fontId="1" fillId="0" borderId="14" xfId="0" applyNumberFormat="1" applyFont="1" applyFill="1" applyBorder="1" applyAlignment="1">
      <alignment horizontal="left" vertical="top" wrapText="1" shrinkToFit="1"/>
    </xf>
    <xf numFmtId="49" fontId="1" fillId="0" borderId="15" xfId="0" applyNumberFormat="1" applyFont="1" applyFill="1" applyBorder="1" applyAlignment="1">
      <alignment horizontal="left" vertical="top" wrapText="1" shrinkToFit="1"/>
    </xf>
    <xf numFmtId="49" fontId="1" fillId="0" borderId="12" xfId="0" applyNumberFormat="1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vertical="top" wrapText="1" shrinkToFit="1"/>
    </xf>
    <xf numFmtId="0" fontId="1" fillId="0" borderId="13" xfId="0" applyFont="1" applyFill="1" applyBorder="1" applyAlignment="1">
      <alignment horizontal="center" vertical="top" wrapText="1" shrinkToFit="1"/>
    </xf>
    <xf numFmtId="0" fontId="1" fillId="0" borderId="12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left" vertical="top" wrapText="1" shrinkToFit="1"/>
    </xf>
    <xf numFmtId="49" fontId="4" fillId="0" borderId="10" xfId="0" applyNumberFormat="1" applyFont="1" applyFill="1" applyBorder="1" applyAlignment="1">
      <alignment horizontal="center" vertical="top" wrapText="1" shrinkToFit="1"/>
    </xf>
    <xf numFmtId="49" fontId="1" fillId="0" borderId="13" xfId="0" applyNumberFormat="1" applyFont="1" applyFill="1" applyBorder="1" applyAlignment="1">
      <alignment horizontal="left" vertical="top" wrapText="1" shrinkToFit="1"/>
    </xf>
    <xf numFmtId="0" fontId="1" fillId="0" borderId="15" xfId="0" applyFont="1" applyFill="1" applyBorder="1" applyAlignment="1">
      <alignment horizontal="center" vertical="top" wrapText="1" shrinkToFit="1"/>
    </xf>
    <xf numFmtId="0" fontId="1" fillId="0" borderId="14" xfId="0" applyFont="1" applyFill="1" applyBorder="1" applyAlignment="1">
      <alignment horizontal="left" vertical="top" wrapText="1" shrinkToFit="1"/>
    </xf>
    <xf numFmtId="0" fontId="1" fillId="0" borderId="14" xfId="0" applyFont="1" applyFill="1" applyBorder="1" applyAlignment="1">
      <alignment vertical="top" wrapText="1" shrinkToFit="1"/>
    </xf>
    <xf numFmtId="0" fontId="1" fillId="0" borderId="15" xfId="0" applyFont="1" applyFill="1" applyBorder="1" applyAlignment="1">
      <alignment vertical="top" wrapText="1" shrinkToFit="1"/>
    </xf>
    <xf numFmtId="0" fontId="1" fillId="0" borderId="12" xfId="0" applyFont="1" applyFill="1" applyBorder="1" applyAlignment="1">
      <alignment vertical="top" wrapText="1" shrinkToFit="1"/>
    </xf>
    <xf numFmtId="0" fontId="1" fillId="0" borderId="12" xfId="0" applyFont="1" applyFill="1" applyBorder="1" applyAlignment="1">
      <alignment horizontal="left" vertical="top" wrapText="1" shrinkToFit="1"/>
    </xf>
    <xf numFmtId="4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 shrinkToFit="1"/>
    </xf>
    <xf numFmtId="49" fontId="4" fillId="0" borderId="10" xfId="0" applyNumberFormat="1" applyFont="1" applyFill="1" applyBorder="1" applyAlignment="1">
      <alignment vertical="top" wrapText="1" shrinkToFit="1"/>
    </xf>
    <xf numFmtId="0" fontId="4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 quotePrefix="1">
      <alignment horizontal="center" vertical="top" wrapText="1" shrinkToFit="1"/>
    </xf>
    <xf numFmtId="0" fontId="1" fillId="0" borderId="17" xfId="0" applyFont="1" applyFill="1" applyBorder="1" applyAlignment="1">
      <alignment horizontal="center" vertical="top" wrapText="1" shrinkToFit="1"/>
    </xf>
    <xf numFmtId="0" fontId="1" fillId="0" borderId="18" xfId="0" applyFont="1" applyFill="1" applyBorder="1" applyAlignment="1">
      <alignment horizontal="center" vertical="top" wrapText="1" shrinkToFi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49" fontId="1" fillId="35" borderId="20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4"/>
  <sheetViews>
    <sheetView tabSelected="1" view="pageBreakPreview" zoomScale="110" zoomScaleNormal="110" zoomScaleSheetLayoutView="110" zoomScalePageLayoutView="0" workbookViewId="0" topLeftCell="L202">
      <selection activeCell="Q23" sqref="Q23"/>
    </sheetView>
  </sheetViews>
  <sheetFormatPr defaultColWidth="9.00390625" defaultRowHeight="12.75"/>
  <cols>
    <col min="1" max="1" width="25.75390625" style="17" hidden="1" customWidth="1"/>
    <col min="2" max="2" width="29.00390625" style="17" hidden="1" customWidth="1"/>
    <col min="3" max="3" width="13.875" style="17" hidden="1" customWidth="1"/>
    <col min="4" max="4" width="14.25390625" style="1" hidden="1" customWidth="1"/>
    <col min="5" max="6" width="3.875" style="9" hidden="1" customWidth="1"/>
    <col min="7" max="7" width="4.75390625" style="1" hidden="1" customWidth="1"/>
    <col min="8" max="8" width="11.375" style="1" hidden="1" customWidth="1"/>
    <col min="9" max="9" width="17.375" style="15" hidden="1" customWidth="1"/>
    <col min="10" max="10" width="13.25390625" style="1" hidden="1" customWidth="1"/>
    <col min="11" max="11" width="15.625" style="28" hidden="1" customWidth="1"/>
    <col min="12" max="12" width="63.25390625" style="28" customWidth="1"/>
    <col min="13" max="13" width="17.25390625" style="1" customWidth="1"/>
    <col min="14" max="14" width="5.125" style="9" customWidth="1"/>
    <col min="15" max="15" width="4.875" style="9" customWidth="1"/>
    <col min="16" max="16" width="4.875" style="1" customWidth="1"/>
    <col min="17" max="17" width="16.375" style="70" customWidth="1"/>
    <col min="18" max="18" width="16.00390625" style="65" customWidth="1"/>
    <col min="19" max="19" width="19.75390625" style="65" customWidth="1"/>
    <col min="20" max="29" width="9.125" style="65" customWidth="1"/>
    <col min="30" max="16384" width="9.125" style="1" customWidth="1"/>
  </cols>
  <sheetData>
    <row r="1" spans="1:29" s="2" customFormat="1" ht="12.75">
      <c r="A1" s="17"/>
      <c r="B1" s="17"/>
      <c r="C1" s="17"/>
      <c r="E1" s="9"/>
      <c r="F1" s="9"/>
      <c r="G1" s="10"/>
      <c r="K1" s="16"/>
      <c r="L1" s="16"/>
      <c r="N1" s="9"/>
      <c r="O1" s="9"/>
      <c r="P1" s="10"/>
      <c r="Q1" s="69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2" customFormat="1" ht="12.75">
      <c r="A2" s="17"/>
      <c r="B2" s="17"/>
      <c r="C2" s="17"/>
      <c r="E2" s="9"/>
      <c r="F2" s="9"/>
      <c r="G2" s="10"/>
      <c r="K2" s="16"/>
      <c r="L2" s="16"/>
      <c r="N2" s="9"/>
      <c r="O2" s="9"/>
      <c r="P2" s="10"/>
      <c r="Q2" s="69"/>
      <c r="R2" s="29" t="s">
        <v>455</v>
      </c>
      <c r="S2" s="16"/>
      <c r="U2" s="16"/>
      <c r="V2" s="16"/>
      <c r="W2" s="16"/>
      <c r="X2" s="16"/>
      <c r="Y2" s="16"/>
      <c r="Z2" s="16"/>
      <c r="AA2" s="16"/>
      <c r="AB2" s="16"/>
      <c r="AC2" s="16"/>
    </row>
    <row r="3" spans="1:29" s="2" customFormat="1" ht="12.75">
      <c r="A3" s="17"/>
      <c r="B3" s="17"/>
      <c r="C3" s="17"/>
      <c r="E3" s="9"/>
      <c r="F3" s="9"/>
      <c r="G3" s="10"/>
      <c r="K3" s="16"/>
      <c r="L3" s="16"/>
      <c r="N3" s="9"/>
      <c r="O3" s="9"/>
      <c r="P3" s="10"/>
      <c r="Q3" s="69"/>
      <c r="R3" s="29" t="s">
        <v>456</v>
      </c>
      <c r="S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2" customFormat="1" ht="12.75">
      <c r="A4" s="17"/>
      <c r="B4" s="17"/>
      <c r="C4" s="17"/>
      <c r="E4" s="9"/>
      <c r="F4" s="9"/>
      <c r="G4" s="10"/>
      <c r="K4" s="16"/>
      <c r="L4" s="16"/>
      <c r="N4" s="9"/>
      <c r="O4" s="9"/>
      <c r="P4" s="10"/>
      <c r="Q4" s="69"/>
      <c r="R4" s="29" t="s">
        <v>457</v>
      </c>
      <c r="S4" s="16"/>
      <c r="U4" s="16"/>
      <c r="V4" s="16"/>
      <c r="W4" s="16"/>
      <c r="X4" s="16"/>
      <c r="Y4" s="16"/>
      <c r="Z4" s="16"/>
      <c r="AA4" s="16"/>
      <c r="AB4" s="16"/>
      <c r="AC4" s="16"/>
    </row>
    <row r="5" spans="1:29" s="2" customFormat="1" ht="12.75">
      <c r="A5" s="17"/>
      <c r="B5" s="17"/>
      <c r="C5" s="17"/>
      <c r="E5" s="9"/>
      <c r="F5" s="9"/>
      <c r="G5" s="10"/>
      <c r="K5" s="16"/>
      <c r="L5" s="16"/>
      <c r="N5" s="9"/>
      <c r="O5" s="9"/>
      <c r="P5" s="10"/>
      <c r="Q5" s="69"/>
      <c r="R5" s="29" t="s">
        <v>458</v>
      </c>
      <c r="S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2" customFormat="1" ht="12.75">
      <c r="A6" s="17"/>
      <c r="B6" s="17"/>
      <c r="C6" s="17"/>
      <c r="E6" s="9"/>
      <c r="F6" s="9"/>
      <c r="G6" s="10"/>
      <c r="K6" s="16"/>
      <c r="L6" s="16"/>
      <c r="N6" s="9"/>
      <c r="O6" s="9"/>
      <c r="P6" s="10"/>
      <c r="Q6" s="69"/>
      <c r="R6" s="29" t="s">
        <v>459</v>
      </c>
      <c r="S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2" customFormat="1" ht="12.75">
      <c r="A7" s="17"/>
      <c r="B7" s="17"/>
      <c r="C7" s="17"/>
      <c r="E7" s="9"/>
      <c r="F7" s="9"/>
      <c r="G7" s="10"/>
      <c r="K7" s="16"/>
      <c r="L7" s="16"/>
      <c r="N7" s="9"/>
      <c r="O7" s="9"/>
      <c r="P7" s="10"/>
      <c r="Q7" s="69"/>
      <c r="R7" s="29" t="s">
        <v>460</v>
      </c>
      <c r="S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2" customFormat="1" ht="12.75">
      <c r="A8" s="17"/>
      <c r="B8" s="17"/>
      <c r="C8" s="17"/>
      <c r="E8" s="9"/>
      <c r="F8" s="9"/>
      <c r="G8" s="10"/>
      <c r="K8" s="16"/>
      <c r="L8" s="16"/>
      <c r="N8" s="9"/>
      <c r="O8" s="9"/>
      <c r="P8" s="10"/>
      <c r="Q8" s="69"/>
      <c r="R8" s="29" t="s">
        <v>295</v>
      </c>
      <c r="S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2" customFormat="1" ht="12.75">
      <c r="A9" s="17"/>
      <c r="B9" s="17"/>
      <c r="C9" s="17"/>
      <c r="E9" s="9"/>
      <c r="F9" s="9"/>
      <c r="G9" s="10"/>
      <c r="K9" s="16"/>
      <c r="L9" s="16"/>
      <c r="N9" s="9"/>
      <c r="O9" s="9"/>
      <c r="P9" s="10"/>
      <c r="Q9" s="69"/>
      <c r="R9" s="29" t="s">
        <v>461</v>
      </c>
      <c r="S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2" customFormat="1" ht="12.75">
      <c r="A10" s="17"/>
      <c r="B10" s="17"/>
      <c r="C10" s="17"/>
      <c r="E10" s="9"/>
      <c r="F10" s="9"/>
      <c r="G10" s="10"/>
      <c r="K10" s="16"/>
      <c r="L10" s="16"/>
      <c r="N10" s="9"/>
      <c r="O10" s="9"/>
      <c r="P10" s="10"/>
      <c r="Q10" s="69"/>
      <c r="R10" s="29" t="s">
        <v>462</v>
      </c>
      <c r="S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2" customFormat="1" ht="12.75">
      <c r="A11" s="17"/>
      <c r="B11" s="17"/>
      <c r="C11" s="17"/>
      <c r="E11" s="9"/>
      <c r="F11" s="9"/>
      <c r="G11" s="10"/>
      <c r="K11" s="16"/>
      <c r="L11" s="16"/>
      <c r="N11" s="9"/>
      <c r="O11" s="9"/>
      <c r="P11" s="10"/>
      <c r="Q11" s="69"/>
      <c r="R11" s="29" t="s">
        <v>463</v>
      </c>
      <c r="S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2" customFormat="1" ht="12.75">
      <c r="A12" s="17"/>
      <c r="B12" s="17"/>
      <c r="C12" s="17"/>
      <c r="E12" s="9"/>
      <c r="F12" s="9"/>
      <c r="G12" s="10"/>
      <c r="K12" s="16"/>
      <c r="L12" s="16"/>
      <c r="N12" s="9"/>
      <c r="O12" s="9"/>
      <c r="P12" s="10"/>
      <c r="Q12" s="69"/>
      <c r="R12" s="29" t="s">
        <v>459</v>
      </c>
      <c r="S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2" customFormat="1" ht="12.75">
      <c r="A13" s="17"/>
      <c r="B13" s="17"/>
      <c r="C13" s="17"/>
      <c r="E13" s="9"/>
      <c r="F13" s="9"/>
      <c r="G13" s="10"/>
      <c r="K13" s="16"/>
      <c r="L13" s="16"/>
      <c r="N13" s="9"/>
      <c r="O13" s="9"/>
      <c r="P13" s="10"/>
      <c r="Q13" s="69"/>
      <c r="R13" s="29" t="s">
        <v>464</v>
      </c>
      <c r="S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2" customFormat="1" ht="12.75">
      <c r="A14" s="17"/>
      <c r="B14" s="17"/>
      <c r="C14" s="17"/>
      <c r="D14" s="9"/>
      <c r="E14" s="9"/>
      <c r="F14" s="9"/>
      <c r="G14" s="10"/>
      <c r="I14" s="13"/>
      <c r="K14" s="16"/>
      <c r="L14" s="16"/>
      <c r="M14" s="9"/>
      <c r="N14" s="9"/>
      <c r="O14" s="9"/>
      <c r="P14" s="10"/>
      <c r="Q14" s="69"/>
      <c r="R14" s="29"/>
      <c r="S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2" customFormat="1" ht="12.75">
      <c r="A15" s="17"/>
      <c r="B15" s="17"/>
      <c r="C15" s="17"/>
      <c r="E15" s="9"/>
      <c r="F15" s="9"/>
      <c r="H15" s="10"/>
      <c r="I15" s="13"/>
      <c r="K15" s="16"/>
      <c r="L15" s="16"/>
      <c r="N15" s="9"/>
      <c r="O15" s="9"/>
      <c r="Q15" s="69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2" customFormat="1" ht="33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 t="s">
        <v>296</v>
      </c>
      <c r="M16" s="135"/>
      <c r="N16" s="135"/>
      <c r="O16" s="135"/>
      <c r="P16" s="135"/>
      <c r="Q16" s="135"/>
      <c r="R16" s="135"/>
      <c r="S16" s="100"/>
      <c r="T16" s="100"/>
      <c r="U16" s="100"/>
      <c r="V16" s="100"/>
      <c r="W16" s="16"/>
      <c r="X16" s="16"/>
      <c r="Y16" s="16"/>
      <c r="Z16" s="16"/>
      <c r="AA16" s="16"/>
      <c r="AB16" s="16"/>
      <c r="AC16" s="16"/>
    </row>
    <row r="17" spans="1:29" s="2" customFormat="1" ht="15.7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 t="s">
        <v>416</v>
      </c>
      <c r="M17" s="136"/>
      <c r="N17" s="136"/>
      <c r="O17" s="136"/>
      <c r="P17" s="136"/>
      <c r="Q17" s="136"/>
      <c r="R17" s="136"/>
      <c r="S17" s="101"/>
      <c r="T17" s="101"/>
      <c r="U17" s="101"/>
      <c r="V17" s="101"/>
      <c r="W17" s="16"/>
      <c r="X17" s="16"/>
      <c r="Y17" s="16"/>
      <c r="Z17" s="16"/>
      <c r="AA17" s="16"/>
      <c r="AB17" s="16"/>
      <c r="AC17" s="16"/>
    </row>
    <row r="18" spans="1:16" ht="15" customHeight="1">
      <c r="A18" s="18"/>
      <c r="B18" s="19"/>
      <c r="C18" s="19"/>
      <c r="D18" s="11"/>
      <c r="E18" s="12"/>
      <c r="F18" s="12"/>
      <c r="G18" s="11"/>
      <c r="H18" s="11"/>
      <c r="I18" s="14"/>
      <c r="M18" s="11"/>
      <c r="N18" s="12"/>
      <c r="O18" s="12"/>
      <c r="P18" s="11"/>
    </row>
    <row r="20" spans="1:29" s="23" customFormat="1" ht="10.5" customHeight="1">
      <c r="A20" s="140" t="s">
        <v>0</v>
      </c>
      <c r="B20" s="140"/>
      <c r="C20" s="140"/>
      <c r="D20" s="140" t="s">
        <v>15</v>
      </c>
      <c r="E20" s="140" t="s">
        <v>13</v>
      </c>
      <c r="F20" s="140" t="s">
        <v>14</v>
      </c>
      <c r="G20" s="140" t="s">
        <v>16</v>
      </c>
      <c r="H20" s="140" t="s">
        <v>4</v>
      </c>
      <c r="I20" s="141" t="s">
        <v>334</v>
      </c>
      <c r="J20" s="161" t="s">
        <v>9</v>
      </c>
      <c r="K20" s="141" t="s">
        <v>266</v>
      </c>
      <c r="L20" s="134" t="s">
        <v>0</v>
      </c>
      <c r="M20" s="140" t="s">
        <v>15</v>
      </c>
      <c r="N20" s="140" t="s">
        <v>13</v>
      </c>
      <c r="O20" s="140" t="s">
        <v>14</v>
      </c>
      <c r="P20" s="140" t="s">
        <v>16</v>
      </c>
      <c r="Q20" s="133" t="s">
        <v>415</v>
      </c>
      <c r="R20" s="134" t="s">
        <v>266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s="23" customFormat="1" ht="8.25" customHeight="1">
      <c r="A21" s="140"/>
      <c r="B21" s="140"/>
      <c r="C21" s="140"/>
      <c r="D21" s="140"/>
      <c r="E21" s="140"/>
      <c r="F21" s="140"/>
      <c r="G21" s="140"/>
      <c r="H21" s="140"/>
      <c r="I21" s="141"/>
      <c r="J21" s="161"/>
      <c r="K21" s="141"/>
      <c r="L21" s="134"/>
      <c r="M21" s="140"/>
      <c r="N21" s="140"/>
      <c r="O21" s="140"/>
      <c r="P21" s="140"/>
      <c r="Q21" s="133"/>
      <c r="R21" s="134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s="23" customFormat="1" ht="57" customHeight="1">
      <c r="A22" s="140"/>
      <c r="B22" s="140"/>
      <c r="C22" s="140"/>
      <c r="D22" s="140"/>
      <c r="E22" s="140"/>
      <c r="F22" s="140"/>
      <c r="G22" s="140"/>
      <c r="H22" s="140"/>
      <c r="I22" s="141"/>
      <c r="J22" s="161"/>
      <c r="K22" s="141"/>
      <c r="L22" s="134"/>
      <c r="M22" s="140"/>
      <c r="N22" s="140"/>
      <c r="O22" s="140"/>
      <c r="P22" s="140"/>
      <c r="Q22" s="133"/>
      <c r="R22" s="134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18" s="53" customFormat="1" ht="24.75" customHeight="1">
      <c r="A23" s="142" t="s">
        <v>265</v>
      </c>
      <c r="B23" s="142"/>
      <c r="C23" s="142"/>
      <c r="D23" s="51"/>
      <c r="E23" s="51"/>
      <c r="F23" s="51"/>
      <c r="G23" s="52"/>
      <c r="H23" s="52" t="e">
        <f>#REF!+H30+H158+H407+H483+H506+H511+H530+H566+H629+H864+H939+H951+H960+H970+H973+H987+H994+H1008+H1017+H606+H889+H1039</f>
        <v>#REF!</v>
      </c>
      <c r="I23" s="63" t="e">
        <f>I24+I108+I130+I135+I152+I167+I184+I193+I201+I225+I247+I263+I283+I301+I314+I326+I348+I357+#REF!+#REF!</f>
        <v>#REF!</v>
      </c>
      <c r="J23" s="64"/>
      <c r="K23" s="63" t="e">
        <f>K24+K108+K130+K135+K152+K167+K184+K193+K201+K225+K247+K263+K283+K301+K314+K326+K348+K357+#REF!+#REF!</f>
        <v>#REF!</v>
      </c>
      <c r="L23" s="66" t="s">
        <v>414</v>
      </c>
      <c r="M23" s="51"/>
      <c r="N23" s="51"/>
      <c r="O23" s="51"/>
      <c r="P23" s="52"/>
      <c r="Q23" s="71">
        <f>Q24+Q108+Q130+Q135+Q152+Q167+Q184+Q193+Q201+Q225+Q247+Q263+Q283+Q291+Q301+Q314+Q326+Q348+Q357+Q365+Q384+Q395+Q399+Q407+Q412+Q417</f>
        <v>180582.41115999996</v>
      </c>
      <c r="R23" s="71">
        <f>R283+R24+R314+R291+R225</f>
        <v>4928.2</v>
      </c>
    </row>
    <row r="24" spans="1:29" s="25" customFormat="1" ht="25.5" customHeight="1">
      <c r="A24" s="150" t="s">
        <v>65</v>
      </c>
      <c r="B24" s="150"/>
      <c r="C24" s="150"/>
      <c r="D24" s="47" t="s">
        <v>68</v>
      </c>
      <c r="E24" s="48"/>
      <c r="F24" s="48"/>
      <c r="G24" s="47"/>
      <c r="H24" s="49"/>
      <c r="I24" s="50">
        <f>I25+I63+I78</f>
        <v>53892.740000000005</v>
      </c>
      <c r="J24" s="37"/>
      <c r="K24" s="50">
        <f>K25+K63+K78</f>
        <v>3712</v>
      </c>
      <c r="L24" s="80" t="s">
        <v>65</v>
      </c>
      <c r="M24" s="47" t="s">
        <v>68</v>
      </c>
      <c r="N24" s="48"/>
      <c r="O24" s="48"/>
      <c r="P24" s="47"/>
      <c r="Q24" s="43">
        <f>Q25+Q63+Q78</f>
        <v>51539.31</v>
      </c>
      <c r="R24" s="43">
        <f>R60</f>
        <v>95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s="32" customFormat="1" ht="25.5" customHeight="1">
      <c r="A25" s="146" t="s">
        <v>310</v>
      </c>
      <c r="B25" s="146"/>
      <c r="C25" s="146"/>
      <c r="D25" s="54" t="s">
        <v>114</v>
      </c>
      <c r="E25" s="54"/>
      <c r="F25" s="54"/>
      <c r="G25" s="54"/>
      <c r="H25" s="55"/>
      <c r="I25" s="56">
        <f>I26+I30+I34+I38+I42+I46+I50+I56</f>
        <v>8956.34</v>
      </c>
      <c r="J25" s="38"/>
      <c r="K25" s="34">
        <f>K56</f>
        <v>57</v>
      </c>
      <c r="L25" s="80" t="s">
        <v>310</v>
      </c>
      <c r="M25" s="54" t="s">
        <v>114</v>
      </c>
      <c r="N25" s="54"/>
      <c r="O25" s="54"/>
      <c r="P25" s="54"/>
      <c r="Q25" s="56">
        <f>Q26+Q30+Q34+Q38+Q42+Q46+Q50+Q56</f>
        <v>6318</v>
      </c>
      <c r="R25" s="3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s="23" customFormat="1" ht="27" customHeight="1">
      <c r="A26" s="137" t="s">
        <v>246</v>
      </c>
      <c r="B26" s="138"/>
      <c r="C26" s="81"/>
      <c r="D26" s="30" t="s">
        <v>115</v>
      </c>
      <c r="E26" s="57" t="s">
        <v>56</v>
      </c>
      <c r="F26" s="57" t="s">
        <v>17</v>
      </c>
      <c r="G26" s="30"/>
      <c r="H26" s="58"/>
      <c r="I26" s="39">
        <f>I27</f>
        <v>1816</v>
      </c>
      <c r="J26" s="39"/>
      <c r="K26" s="35"/>
      <c r="L26" s="82" t="s">
        <v>246</v>
      </c>
      <c r="M26" s="30" t="s">
        <v>115</v>
      </c>
      <c r="N26" s="57" t="s">
        <v>56</v>
      </c>
      <c r="O26" s="57" t="s">
        <v>17</v>
      </c>
      <c r="P26" s="30"/>
      <c r="Q26" s="39">
        <f>Q27</f>
        <v>1100</v>
      </c>
      <c r="R26" s="4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s="23" customFormat="1" ht="30" customHeight="1">
      <c r="A27" s="137" t="s">
        <v>108</v>
      </c>
      <c r="B27" s="138"/>
      <c r="C27" s="81"/>
      <c r="D27" s="30" t="s">
        <v>116</v>
      </c>
      <c r="E27" s="57" t="s">
        <v>56</v>
      </c>
      <c r="F27" s="57" t="s">
        <v>17</v>
      </c>
      <c r="G27" s="30"/>
      <c r="H27" s="58"/>
      <c r="I27" s="39">
        <f>I28</f>
        <v>1816</v>
      </c>
      <c r="J27" s="40"/>
      <c r="K27" s="35"/>
      <c r="L27" s="82" t="s">
        <v>108</v>
      </c>
      <c r="M27" s="30" t="s">
        <v>116</v>
      </c>
      <c r="N27" s="57" t="s">
        <v>56</v>
      </c>
      <c r="O27" s="57" t="s">
        <v>17</v>
      </c>
      <c r="P27" s="30"/>
      <c r="Q27" s="39">
        <f>Q28</f>
        <v>1100</v>
      </c>
      <c r="R27" s="4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s="23" customFormat="1" ht="15.75" customHeight="1">
      <c r="A28" s="137" t="s">
        <v>34</v>
      </c>
      <c r="B28" s="138"/>
      <c r="C28" s="81"/>
      <c r="D28" s="30" t="s">
        <v>116</v>
      </c>
      <c r="E28" s="57" t="s">
        <v>56</v>
      </c>
      <c r="F28" s="57" t="s">
        <v>17</v>
      </c>
      <c r="G28" s="30" t="s">
        <v>31</v>
      </c>
      <c r="H28" s="58"/>
      <c r="I28" s="39">
        <f>I29</f>
        <v>1816</v>
      </c>
      <c r="J28" s="40"/>
      <c r="K28" s="35"/>
      <c r="L28" s="82" t="s">
        <v>34</v>
      </c>
      <c r="M28" s="30" t="s">
        <v>116</v>
      </c>
      <c r="N28" s="57" t="s">
        <v>56</v>
      </c>
      <c r="O28" s="57" t="s">
        <v>17</v>
      </c>
      <c r="P28" s="30" t="s">
        <v>31</v>
      </c>
      <c r="Q28" s="39">
        <f>Q29</f>
        <v>1100</v>
      </c>
      <c r="R28" s="4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s="23" customFormat="1" ht="25.5" customHeight="1">
      <c r="A29" s="137" t="s">
        <v>59</v>
      </c>
      <c r="B29" s="138"/>
      <c r="C29" s="81"/>
      <c r="D29" s="30" t="s">
        <v>116</v>
      </c>
      <c r="E29" s="57" t="s">
        <v>56</v>
      </c>
      <c r="F29" s="57" t="s">
        <v>17</v>
      </c>
      <c r="G29" s="30" t="s">
        <v>28</v>
      </c>
      <c r="H29" s="58"/>
      <c r="I29" s="39">
        <v>1816</v>
      </c>
      <c r="J29" s="39"/>
      <c r="K29" s="35"/>
      <c r="L29" s="82" t="s">
        <v>59</v>
      </c>
      <c r="M29" s="30" t="s">
        <v>116</v>
      </c>
      <c r="N29" s="57" t="s">
        <v>56</v>
      </c>
      <c r="O29" s="57" t="s">
        <v>17</v>
      </c>
      <c r="P29" s="30" t="s">
        <v>28</v>
      </c>
      <c r="Q29" s="39">
        <f>1900+700-1900+400</f>
        <v>1100</v>
      </c>
      <c r="R29" s="4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s="23" customFormat="1" ht="12.75">
      <c r="A30" s="139" t="s">
        <v>247</v>
      </c>
      <c r="B30" s="139"/>
      <c r="C30" s="139"/>
      <c r="D30" s="30" t="s">
        <v>117</v>
      </c>
      <c r="E30" s="57" t="s">
        <v>56</v>
      </c>
      <c r="F30" s="57" t="s">
        <v>17</v>
      </c>
      <c r="G30" s="30"/>
      <c r="H30" s="58"/>
      <c r="I30" s="39">
        <f>I31</f>
        <v>0</v>
      </c>
      <c r="J30" s="40"/>
      <c r="K30" s="35"/>
      <c r="L30" s="30" t="s">
        <v>247</v>
      </c>
      <c r="M30" s="30" t="s">
        <v>117</v>
      </c>
      <c r="N30" s="57" t="s">
        <v>56</v>
      </c>
      <c r="O30" s="57" t="s">
        <v>17</v>
      </c>
      <c r="P30" s="30"/>
      <c r="Q30" s="39">
        <f>Q31</f>
        <v>0</v>
      </c>
      <c r="R30" s="4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s="23" customFormat="1" ht="12.75" customHeight="1">
      <c r="A31" s="137" t="s">
        <v>109</v>
      </c>
      <c r="B31" s="138"/>
      <c r="C31" s="81"/>
      <c r="D31" s="30" t="s">
        <v>118</v>
      </c>
      <c r="E31" s="57" t="s">
        <v>56</v>
      </c>
      <c r="F31" s="57" t="s">
        <v>17</v>
      </c>
      <c r="G31" s="30"/>
      <c r="H31" s="58"/>
      <c r="I31" s="39">
        <f>I32</f>
        <v>0</v>
      </c>
      <c r="J31" s="40"/>
      <c r="K31" s="35"/>
      <c r="L31" s="82" t="s">
        <v>109</v>
      </c>
      <c r="M31" s="30" t="s">
        <v>118</v>
      </c>
      <c r="N31" s="57" t="s">
        <v>56</v>
      </c>
      <c r="O31" s="57" t="s">
        <v>17</v>
      </c>
      <c r="P31" s="30"/>
      <c r="Q31" s="39">
        <f>Q32</f>
        <v>0</v>
      </c>
      <c r="R31" s="4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s="23" customFormat="1" ht="12.75" customHeight="1">
      <c r="A32" s="137" t="s">
        <v>34</v>
      </c>
      <c r="B32" s="138"/>
      <c r="C32" s="81"/>
      <c r="D32" s="30" t="s">
        <v>119</v>
      </c>
      <c r="E32" s="57" t="s">
        <v>56</v>
      </c>
      <c r="F32" s="57" t="s">
        <v>17</v>
      </c>
      <c r="G32" s="30" t="s">
        <v>31</v>
      </c>
      <c r="H32" s="58"/>
      <c r="I32" s="39">
        <f>I33</f>
        <v>0</v>
      </c>
      <c r="J32" s="39"/>
      <c r="K32" s="35"/>
      <c r="L32" s="82" t="s">
        <v>34</v>
      </c>
      <c r="M32" s="30" t="s">
        <v>119</v>
      </c>
      <c r="N32" s="57" t="s">
        <v>56</v>
      </c>
      <c r="O32" s="57" t="s">
        <v>17</v>
      </c>
      <c r="P32" s="30" t="s">
        <v>31</v>
      </c>
      <c r="Q32" s="39">
        <f>Q33</f>
        <v>0</v>
      </c>
      <c r="R32" s="4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s="23" customFormat="1" ht="12.75" customHeight="1">
      <c r="A33" s="137" t="s">
        <v>59</v>
      </c>
      <c r="B33" s="138"/>
      <c r="C33" s="81"/>
      <c r="D33" s="30" t="s">
        <v>118</v>
      </c>
      <c r="E33" s="57" t="s">
        <v>56</v>
      </c>
      <c r="F33" s="57" t="s">
        <v>17</v>
      </c>
      <c r="G33" s="30" t="s">
        <v>28</v>
      </c>
      <c r="H33" s="58"/>
      <c r="I33" s="39">
        <f>4500+1499-5000-999</f>
        <v>0</v>
      </c>
      <c r="J33" s="40"/>
      <c r="K33" s="35"/>
      <c r="L33" s="82" t="s">
        <v>59</v>
      </c>
      <c r="M33" s="30" t="s">
        <v>118</v>
      </c>
      <c r="N33" s="57" t="s">
        <v>56</v>
      </c>
      <c r="O33" s="57" t="s">
        <v>17</v>
      </c>
      <c r="P33" s="30" t="s">
        <v>28</v>
      </c>
      <c r="Q33" s="39">
        <f>800-800</f>
        <v>0</v>
      </c>
      <c r="R33" s="4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s="23" customFormat="1" ht="25.5">
      <c r="A34" s="139" t="s">
        <v>248</v>
      </c>
      <c r="B34" s="139"/>
      <c r="C34" s="139"/>
      <c r="D34" s="30" t="s">
        <v>120</v>
      </c>
      <c r="E34" s="57" t="s">
        <v>56</v>
      </c>
      <c r="F34" s="57" t="s">
        <v>17</v>
      </c>
      <c r="G34" s="30"/>
      <c r="H34" s="58"/>
      <c r="I34" s="39">
        <f>I35</f>
        <v>1829.8</v>
      </c>
      <c r="J34" s="40"/>
      <c r="K34" s="35"/>
      <c r="L34" s="30" t="s">
        <v>248</v>
      </c>
      <c r="M34" s="30" t="s">
        <v>120</v>
      </c>
      <c r="N34" s="57" t="s">
        <v>56</v>
      </c>
      <c r="O34" s="57" t="s">
        <v>17</v>
      </c>
      <c r="P34" s="30"/>
      <c r="Q34" s="39">
        <f>Q35</f>
        <v>247</v>
      </c>
      <c r="R34" s="4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s="23" customFormat="1" ht="12.75" customHeight="1">
      <c r="A35" s="137" t="s">
        <v>110</v>
      </c>
      <c r="B35" s="138"/>
      <c r="C35" s="81"/>
      <c r="D35" s="30" t="s">
        <v>121</v>
      </c>
      <c r="E35" s="57" t="s">
        <v>56</v>
      </c>
      <c r="F35" s="57" t="s">
        <v>17</v>
      </c>
      <c r="G35" s="30"/>
      <c r="H35" s="58"/>
      <c r="I35" s="39">
        <f>I37</f>
        <v>1829.8</v>
      </c>
      <c r="J35" s="39"/>
      <c r="K35" s="35"/>
      <c r="L35" s="82" t="s">
        <v>110</v>
      </c>
      <c r="M35" s="30" t="s">
        <v>121</v>
      </c>
      <c r="N35" s="57" t="s">
        <v>56</v>
      </c>
      <c r="O35" s="57" t="s">
        <v>17</v>
      </c>
      <c r="P35" s="30"/>
      <c r="Q35" s="39">
        <f>Q36</f>
        <v>247</v>
      </c>
      <c r="R35" s="4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s="23" customFormat="1" ht="12.75" customHeight="1">
      <c r="A36" s="137" t="s">
        <v>34</v>
      </c>
      <c r="B36" s="138"/>
      <c r="C36" s="81"/>
      <c r="D36" s="30" t="s">
        <v>122</v>
      </c>
      <c r="E36" s="57" t="s">
        <v>56</v>
      </c>
      <c r="F36" s="57" t="s">
        <v>17</v>
      </c>
      <c r="G36" s="30" t="s">
        <v>31</v>
      </c>
      <c r="H36" s="58"/>
      <c r="I36" s="39">
        <f>I37</f>
        <v>1829.8</v>
      </c>
      <c r="J36" s="40">
        <v>0</v>
      </c>
      <c r="K36" s="35"/>
      <c r="L36" s="82" t="s">
        <v>34</v>
      </c>
      <c r="M36" s="30" t="s">
        <v>122</v>
      </c>
      <c r="N36" s="57" t="s">
        <v>56</v>
      </c>
      <c r="O36" s="57" t="s">
        <v>17</v>
      </c>
      <c r="P36" s="30" t="s">
        <v>31</v>
      </c>
      <c r="Q36" s="39">
        <f>Q37</f>
        <v>247</v>
      </c>
      <c r="R36" s="4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s="23" customFormat="1" ht="12.75" customHeight="1">
      <c r="A37" s="137" t="s">
        <v>59</v>
      </c>
      <c r="B37" s="138"/>
      <c r="C37" s="81"/>
      <c r="D37" s="30" t="s">
        <v>122</v>
      </c>
      <c r="E37" s="57" t="s">
        <v>56</v>
      </c>
      <c r="F37" s="57" t="s">
        <v>17</v>
      </c>
      <c r="G37" s="30" t="s">
        <v>28</v>
      </c>
      <c r="H37" s="58"/>
      <c r="I37" s="39">
        <v>1829.8</v>
      </c>
      <c r="J37" s="40"/>
      <c r="K37" s="35"/>
      <c r="L37" s="82" t="s">
        <v>59</v>
      </c>
      <c r="M37" s="30" t="s">
        <v>122</v>
      </c>
      <c r="N37" s="57" t="s">
        <v>56</v>
      </c>
      <c r="O37" s="57" t="s">
        <v>17</v>
      </c>
      <c r="P37" s="30" t="s">
        <v>28</v>
      </c>
      <c r="Q37" s="39">
        <f>1700+377-1830</f>
        <v>247</v>
      </c>
      <c r="R37" s="4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s="23" customFormat="1" ht="25.5">
      <c r="A38" s="139" t="s">
        <v>249</v>
      </c>
      <c r="B38" s="139"/>
      <c r="C38" s="139"/>
      <c r="D38" s="30" t="s">
        <v>123</v>
      </c>
      <c r="E38" s="57" t="s">
        <v>56</v>
      </c>
      <c r="F38" s="57" t="s">
        <v>17</v>
      </c>
      <c r="G38" s="30"/>
      <c r="H38" s="58"/>
      <c r="I38" s="39">
        <f>I39</f>
        <v>3195.2</v>
      </c>
      <c r="J38" s="40"/>
      <c r="K38" s="35"/>
      <c r="L38" s="30" t="s">
        <v>249</v>
      </c>
      <c r="M38" s="30" t="s">
        <v>123</v>
      </c>
      <c r="N38" s="57" t="s">
        <v>56</v>
      </c>
      <c r="O38" s="57" t="s">
        <v>17</v>
      </c>
      <c r="P38" s="30"/>
      <c r="Q38" s="39">
        <f>Q39</f>
        <v>2500</v>
      </c>
      <c r="R38" s="4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s="23" customFormat="1" ht="12.75" customHeight="1">
      <c r="A39" s="137" t="s">
        <v>111</v>
      </c>
      <c r="B39" s="138"/>
      <c r="C39" s="81"/>
      <c r="D39" s="30" t="s">
        <v>124</v>
      </c>
      <c r="E39" s="57" t="s">
        <v>56</v>
      </c>
      <c r="F39" s="57" t="s">
        <v>17</v>
      </c>
      <c r="G39" s="30"/>
      <c r="H39" s="58"/>
      <c r="I39" s="39">
        <f>I40</f>
        <v>3195.2</v>
      </c>
      <c r="J39" s="40"/>
      <c r="K39" s="35"/>
      <c r="L39" s="82" t="s">
        <v>111</v>
      </c>
      <c r="M39" s="30" t="s">
        <v>124</v>
      </c>
      <c r="N39" s="57" t="s">
        <v>56</v>
      </c>
      <c r="O39" s="57" t="s">
        <v>17</v>
      </c>
      <c r="P39" s="30"/>
      <c r="Q39" s="39">
        <f>Q40</f>
        <v>2500</v>
      </c>
      <c r="R39" s="4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s="23" customFormat="1" ht="25.5">
      <c r="A40" s="137" t="s">
        <v>112</v>
      </c>
      <c r="B40" s="138"/>
      <c r="C40" s="81"/>
      <c r="D40" s="30" t="s">
        <v>124</v>
      </c>
      <c r="E40" s="57" t="s">
        <v>56</v>
      </c>
      <c r="F40" s="57" t="s">
        <v>17</v>
      </c>
      <c r="G40" s="30" t="s">
        <v>29</v>
      </c>
      <c r="H40" s="58"/>
      <c r="I40" s="39">
        <f>I41</f>
        <v>3195.2</v>
      </c>
      <c r="J40" s="40"/>
      <c r="K40" s="35"/>
      <c r="L40" s="82" t="s">
        <v>394</v>
      </c>
      <c r="M40" s="30" t="s">
        <v>124</v>
      </c>
      <c r="N40" s="57" t="s">
        <v>56</v>
      </c>
      <c r="O40" s="57" t="s">
        <v>17</v>
      </c>
      <c r="P40" s="30" t="s">
        <v>29</v>
      </c>
      <c r="Q40" s="39">
        <f>Q41</f>
        <v>2500</v>
      </c>
      <c r="R40" s="4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s="23" customFormat="1" ht="42" customHeight="1">
      <c r="A41" s="137" t="s">
        <v>297</v>
      </c>
      <c r="B41" s="138"/>
      <c r="C41" s="81"/>
      <c r="D41" s="30" t="s">
        <v>124</v>
      </c>
      <c r="E41" s="57" t="s">
        <v>56</v>
      </c>
      <c r="F41" s="57" t="s">
        <v>17</v>
      </c>
      <c r="G41" s="30" t="s">
        <v>12</v>
      </c>
      <c r="H41" s="58"/>
      <c r="I41" s="39">
        <v>3195.2</v>
      </c>
      <c r="J41" s="40"/>
      <c r="K41" s="35"/>
      <c r="L41" s="82" t="s">
        <v>297</v>
      </c>
      <c r="M41" s="30" t="s">
        <v>124</v>
      </c>
      <c r="N41" s="57" t="s">
        <v>56</v>
      </c>
      <c r="O41" s="57" t="s">
        <v>17</v>
      </c>
      <c r="P41" s="30" t="s">
        <v>12</v>
      </c>
      <c r="Q41" s="39">
        <f>1500+2000-1500+500</f>
        <v>2500</v>
      </c>
      <c r="R41" s="4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s="23" customFormat="1" ht="25.5">
      <c r="A42" s="139" t="s">
        <v>306</v>
      </c>
      <c r="B42" s="139"/>
      <c r="C42" s="139"/>
      <c r="D42" s="30" t="s">
        <v>308</v>
      </c>
      <c r="E42" s="57" t="s">
        <v>56</v>
      </c>
      <c r="F42" s="57" t="s">
        <v>17</v>
      </c>
      <c r="G42" s="30"/>
      <c r="H42" s="58"/>
      <c r="I42" s="39">
        <f>I43</f>
        <v>159.89</v>
      </c>
      <c r="J42" s="40"/>
      <c r="K42" s="35"/>
      <c r="L42" s="30" t="s">
        <v>306</v>
      </c>
      <c r="M42" s="30" t="s">
        <v>308</v>
      </c>
      <c r="N42" s="57" t="s">
        <v>56</v>
      </c>
      <c r="O42" s="57" t="s">
        <v>17</v>
      </c>
      <c r="P42" s="30"/>
      <c r="Q42" s="39">
        <f>Q43</f>
        <v>180</v>
      </c>
      <c r="R42" s="4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s="23" customFormat="1" ht="12.75" customHeight="1">
      <c r="A43" s="137" t="s">
        <v>307</v>
      </c>
      <c r="B43" s="138"/>
      <c r="C43" s="81"/>
      <c r="D43" s="30" t="s">
        <v>309</v>
      </c>
      <c r="E43" s="57" t="s">
        <v>56</v>
      </c>
      <c r="F43" s="57" t="s">
        <v>17</v>
      </c>
      <c r="G43" s="30"/>
      <c r="H43" s="58"/>
      <c r="I43" s="39">
        <f>I44</f>
        <v>159.89</v>
      </c>
      <c r="J43" s="40"/>
      <c r="K43" s="35"/>
      <c r="L43" s="82" t="s">
        <v>307</v>
      </c>
      <c r="M43" s="30" t="s">
        <v>309</v>
      </c>
      <c r="N43" s="57" t="s">
        <v>56</v>
      </c>
      <c r="O43" s="57" t="s">
        <v>17</v>
      </c>
      <c r="P43" s="30"/>
      <c r="Q43" s="39">
        <f>Q44</f>
        <v>180</v>
      </c>
      <c r="R43" s="4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s="23" customFormat="1" ht="12.75" customHeight="1">
      <c r="A44" s="137" t="s">
        <v>34</v>
      </c>
      <c r="B44" s="138"/>
      <c r="C44" s="81"/>
      <c r="D44" s="30" t="s">
        <v>309</v>
      </c>
      <c r="E44" s="57" t="s">
        <v>56</v>
      </c>
      <c r="F44" s="57" t="s">
        <v>17</v>
      </c>
      <c r="G44" s="30" t="s">
        <v>31</v>
      </c>
      <c r="H44" s="58"/>
      <c r="I44" s="39">
        <f>I45</f>
        <v>159.89</v>
      </c>
      <c r="J44" s="40"/>
      <c r="K44" s="35"/>
      <c r="L44" s="82" t="s">
        <v>34</v>
      </c>
      <c r="M44" s="30" t="s">
        <v>309</v>
      </c>
      <c r="N44" s="57" t="s">
        <v>56</v>
      </c>
      <c r="O44" s="57" t="s">
        <v>17</v>
      </c>
      <c r="P44" s="30" t="s">
        <v>31</v>
      </c>
      <c r="Q44" s="39">
        <f>Q45</f>
        <v>180</v>
      </c>
      <c r="R44" s="4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s="23" customFormat="1" ht="12.75" customHeight="1">
      <c r="A45" s="137" t="s">
        <v>59</v>
      </c>
      <c r="B45" s="138"/>
      <c r="C45" s="81"/>
      <c r="D45" s="30" t="s">
        <v>309</v>
      </c>
      <c r="E45" s="57" t="s">
        <v>56</v>
      </c>
      <c r="F45" s="57" t="s">
        <v>17</v>
      </c>
      <c r="G45" s="30" t="s">
        <v>28</v>
      </c>
      <c r="H45" s="58"/>
      <c r="I45" s="39">
        <v>159.89</v>
      </c>
      <c r="J45" s="40"/>
      <c r="K45" s="35"/>
      <c r="L45" s="82" t="s">
        <v>59</v>
      </c>
      <c r="M45" s="30" t="s">
        <v>309</v>
      </c>
      <c r="N45" s="57" t="s">
        <v>56</v>
      </c>
      <c r="O45" s="57" t="s">
        <v>17</v>
      </c>
      <c r="P45" s="30" t="s">
        <v>28</v>
      </c>
      <c r="Q45" s="39">
        <v>180</v>
      </c>
      <c r="R45" s="4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s="23" customFormat="1" ht="12.75">
      <c r="A46" s="139" t="s">
        <v>319</v>
      </c>
      <c r="B46" s="139"/>
      <c r="C46" s="139"/>
      <c r="D46" s="30" t="s">
        <v>318</v>
      </c>
      <c r="E46" s="57" t="s">
        <v>56</v>
      </c>
      <c r="F46" s="57" t="s">
        <v>17</v>
      </c>
      <c r="G46" s="30"/>
      <c r="H46" s="58"/>
      <c r="I46" s="39">
        <f>I47</f>
        <v>500</v>
      </c>
      <c r="J46" s="40"/>
      <c r="K46" s="35"/>
      <c r="L46" s="30" t="s">
        <v>319</v>
      </c>
      <c r="M46" s="30" t="s">
        <v>318</v>
      </c>
      <c r="N46" s="57" t="s">
        <v>56</v>
      </c>
      <c r="O46" s="57" t="s">
        <v>17</v>
      </c>
      <c r="P46" s="30"/>
      <c r="Q46" s="39">
        <f>Q47</f>
        <v>0</v>
      </c>
      <c r="R46" s="4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s="23" customFormat="1" ht="12.75" customHeight="1">
      <c r="A47" s="137" t="s">
        <v>320</v>
      </c>
      <c r="B47" s="138"/>
      <c r="C47" s="81"/>
      <c r="D47" s="30" t="s">
        <v>317</v>
      </c>
      <c r="E47" s="57" t="s">
        <v>56</v>
      </c>
      <c r="F47" s="57" t="s">
        <v>17</v>
      </c>
      <c r="G47" s="30"/>
      <c r="H47" s="58"/>
      <c r="I47" s="39">
        <f>I48</f>
        <v>500</v>
      </c>
      <c r="J47" s="40"/>
      <c r="K47" s="35"/>
      <c r="L47" s="82" t="s">
        <v>320</v>
      </c>
      <c r="M47" s="30" t="s">
        <v>317</v>
      </c>
      <c r="N47" s="57" t="s">
        <v>56</v>
      </c>
      <c r="O47" s="57" t="s">
        <v>17</v>
      </c>
      <c r="P47" s="30"/>
      <c r="Q47" s="39">
        <f>Q48</f>
        <v>0</v>
      </c>
      <c r="R47" s="4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s="23" customFormat="1" ht="12.75" customHeight="1">
      <c r="A48" s="137" t="s">
        <v>34</v>
      </c>
      <c r="B48" s="138"/>
      <c r="C48" s="81"/>
      <c r="D48" s="30" t="s">
        <v>317</v>
      </c>
      <c r="E48" s="57" t="s">
        <v>56</v>
      </c>
      <c r="F48" s="57" t="s">
        <v>17</v>
      </c>
      <c r="G48" s="30" t="s">
        <v>31</v>
      </c>
      <c r="H48" s="58"/>
      <c r="I48" s="39">
        <f>I49</f>
        <v>500</v>
      </c>
      <c r="J48" s="40"/>
      <c r="K48" s="35"/>
      <c r="L48" s="82" t="s">
        <v>34</v>
      </c>
      <c r="M48" s="30" t="s">
        <v>317</v>
      </c>
      <c r="N48" s="57" t="s">
        <v>56</v>
      </c>
      <c r="O48" s="57" t="s">
        <v>17</v>
      </c>
      <c r="P48" s="30" t="s">
        <v>31</v>
      </c>
      <c r="Q48" s="39">
        <f>Q49</f>
        <v>0</v>
      </c>
      <c r="R48" s="4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s="23" customFormat="1" ht="12.75" customHeight="1">
      <c r="A49" s="137" t="s">
        <v>59</v>
      </c>
      <c r="B49" s="138"/>
      <c r="C49" s="81"/>
      <c r="D49" s="30" t="s">
        <v>317</v>
      </c>
      <c r="E49" s="57" t="s">
        <v>56</v>
      </c>
      <c r="F49" s="57" t="s">
        <v>17</v>
      </c>
      <c r="G49" s="30" t="s">
        <v>28</v>
      </c>
      <c r="H49" s="58"/>
      <c r="I49" s="39">
        <v>500</v>
      </c>
      <c r="J49" s="40"/>
      <c r="K49" s="35"/>
      <c r="L49" s="82" t="s">
        <v>59</v>
      </c>
      <c r="M49" s="30" t="s">
        <v>317</v>
      </c>
      <c r="N49" s="57" t="s">
        <v>56</v>
      </c>
      <c r="O49" s="57" t="s">
        <v>17</v>
      </c>
      <c r="P49" s="30" t="s">
        <v>28</v>
      </c>
      <c r="Q49" s="39">
        <f>630-480-150</f>
        <v>0</v>
      </c>
      <c r="R49" s="4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s="23" customFormat="1" ht="12.75">
      <c r="A50" s="156" t="s">
        <v>353</v>
      </c>
      <c r="B50" s="138"/>
      <c r="C50" s="160"/>
      <c r="D50" s="30" t="s">
        <v>355</v>
      </c>
      <c r="E50" s="57" t="s">
        <v>56</v>
      </c>
      <c r="F50" s="57" t="s">
        <v>17</v>
      </c>
      <c r="G50" s="30"/>
      <c r="H50" s="58"/>
      <c r="I50" s="39">
        <f>I51</f>
        <v>1376.45</v>
      </c>
      <c r="J50" s="40"/>
      <c r="K50" s="35"/>
      <c r="L50" s="30" t="s">
        <v>353</v>
      </c>
      <c r="M50" s="30" t="s">
        <v>355</v>
      </c>
      <c r="N50" s="57" t="s">
        <v>56</v>
      </c>
      <c r="O50" s="57" t="s">
        <v>17</v>
      </c>
      <c r="P50" s="30"/>
      <c r="Q50" s="39">
        <f>Q51</f>
        <v>2160</v>
      </c>
      <c r="R50" s="4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s="23" customFormat="1" ht="27" customHeight="1">
      <c r="A51" s="156" t="s">
        <v>354</v>
      </c>
      <c r="B51" s="138"/>
      <c r="C51" s="160"/>
      <c r="D51" s="30" t="s">
        <v>356</v>
      </c>
      <c r="E51" s="57" t="s">
        <v>56</v>
      </c>
      <c r="F51" s="57" t="s">
        <v>17</v>
      </c>
      <c r="G51" s="30"/>
      <c r="H51" s="58"/>
      <c r="I51" s="39">
        <f>I52</f>
        <v>1376.45</v>
      </c>
      <c r="J51" s="40"/>
      <c r="K51" s="35"/>
      <c r="L51" s="30" t="s">
        <v>354</v>
      </c>
      <c r="M51" s="30" t="s">
        <v>356</v>
      </c>
      <c r="N51" s="57" t="s">
        <v>56</v>
      </c>
      <c r="O51" s="57" t="s">
        <v>17</v>
      </c>
      <c r="P51" s="30"/>
      <c r="Q51" s="39">
        <f>Q52+Q54</f>
        <v>2160</v>
      </c>
      <c r="R51" s="4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s="23" customFormat="1" ht="17.25" customHeight="1">
      <c r="A52" s="157" t="s">
        <v>112</v>
      </c>
      <c r="B52" s="158"/>
      <c r="C52" s="159"/>
      <c r="D52" s="30" t="s">
        <v>356</v>
      </c>
      <c r="E52" s="57" t="s">
        <v>56</v>
      </c>
      <c r="F52" s="57" t="s">
        <v>17</v>
      </c>
      <c r="G52" s="30" t="s">
        <v>29</v>
      </c>
      <c r="H52" s="58"/>
      <c r="I52" s="39">
        <f>I53</f>
        <v>1376.45</v>
      </c>
      <c r="J52" s="40"/>
      <c r="K52" s="35"/>
      <c r="L52" s="30" t="s">
        <v>34</v>
      </c>
      <c r="M52" s="30" t="s">
        <v>356</v>
      </c>
      <c r="N52" s="57" t="s">
        <v>56</v>
      </c>
      <c r="O52" s="57" t="s">
        <v>17</v>
      </c>
      <c r="P52" s="30" t="s">
        <v>31</v>
      </c>
      <c r="Q52" s="39">
        <f>Q53</f>
        <v>0</v>
      </c>
      <c r="R52" s="4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s="23" customFormat="1" ht="12.75" customHeight="1">
      <c r="A53" s="157" t="s">
        <v>297</v>
      </c>
      <c r="B53" s="158"/>
      <c r="C53" s="159"/>
      <c r="D53" s="30" t="s">
        <v>356</v>
      </c>
      <c r="E53" s="57" t="s">
        <v>56</v>
      </c>
      <c r="F53" s="57" t="s">
        <v>17</v>
      </c>
      <c r="G53" s="30" t="s">
        <v>12</v>
      </c>
      <c r="H53" s="58"/>
      <c r="I53" s="39">
        <v>1376.45</v>
      </c>
      <c r="J53" s="40"/>
      <c r="K53" s="35"/>
      <c r="L53" s="30" t="s">
        <v>59</v>
      </c>
      <c r="M53" s="30" t="s">
        <v>356</v>
      </c>
      <c r="N53" s="57" t="s">
        <v>56</v>
      </c>
      <c r="O53" s="57" t="s">
        <v>17</v>
      </c>
      <c r="P53" s="30" t="s">
        <v>28</v>
      </c>
      <c r="Q53" s="39">
        <f>3900-3000-900</f>
        <v>0</v>
      </c>
      <c r="R53" s="4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s="23" customFormat="1" ht="12.75" customHeight="1">
      <c r="A54" s="83"/>
      <c r="B54" s="84"/>
      <c r="C54" s="81"/>
      <c r="D54" s="30"/>
      <c r="E54" s="57"/>
      <c r="F54" s="57"/>
      <c r="G54" s="30"/>
      <c r="H54" s="58"/>
      <c r="I54" s="39"/>
      <c r="J54" s="40"/>
      <c r="K54" s="35"/>
      <c r="L54" s="85" t="s">
        <v>32</v>
      </c>
      <c r="M54" s="30" t="s">
        <v>356</v>
      </c>
      <c r="N54" s="57" t="s">
        <v>56</v>
      </c>
      <c r="O54" s="57" t="s">
        <v>17</v>
      </c>
      <c r="P54" s="30" t="s">
        <v>29</v>
      </c>
      <c r="Q54" s="39">
        <f>Q55</f>
        <v>2160</v>
      </c>
      <c r="R54" s="4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s="23" customFormat="1" ht="12.75" customHeight="1">
      <c r="A55" s="83"/>
      <c r="B55" s="84"/>
      <c r="C55" s="81"/>
      <c r="D55" s="30"/>
      <c r="E55" s="57"/>
      <c r="F55" s="57"/>
      <c r="G55" s="30"/>
      <c r="H55" s="58"/>
      <c r="I55" s="39"/>
      <c r="J55" s="40"/>
      <c r="K55" s="35"/>
      <c r="L55" s="85" t="s">
        <v>393</v>
      </c>
      <c r="M55" s="30" t="s">
        <v>356</v>
      </c>
      <c r="N55" s="57" t="s">
        <v>56</v>
      </c>
      <c r="O55" s="57" t="s">
        <v>17</v>
      </c>
      <c r="P55" s="30" t="s">
        <v>12</v>
      </c>
      <c r="Q55" s="39">
        <f>2160+3000-3000</f>
        <v>2160</v>
      </c>
      <c r="R55" s="4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s="23" customFormat="1" ht="41.25" customHeight="1">
      <c r="A56" s="143" t="s">
        <v>357</v>
      </c>
      <c r="B56" s="144"/>
      <c r="C56" s="145"/>
      <c r="D56" s="30" t="s">
        <v>358</v>
      </c>
      <c r="E56" s="57" t="s">
        <v>20</v>
      </c>
      <c r="F56" s="57" t="s">
        <v>58</v>
      </c>
      <c r="G56" s="30"/>
      <c r="H56" s="58"/>
      <c r="I56" s="39">
        <f>I57+I60</f>
        <v>79</v>
      </c>
      <c r="J56" s="40"/>
      <c r="K56" s="35">
        <f>K60</f>
        <v>57</v>
      </c>
      <c r="L56" s="30" t="s">
        <v>444</v>
      </c>
      <c r="M56" s="30" t="s">
        <v>443</v>
      </c>
      <c r="N56" s="57" t="s">
        <v>20</v>
      </c>
      <c r="O56" s="57" t="s">
        <v>58</v>
      </c>
      <c r="P56" s="30"/>
      <c r="Q56" s="39">
        <f>Q57+Q60</f>
        <v>131</v>
      </c>
      <c r="R56" s="39">
        <f>R60</f>
        <v>95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s="23" customFormat="1" ht="38.25">
      <c r="A57" s="143" t="s">
        <v>360</v>
      </c>
      <c r="B57" s="144"/>
      <c r="C57" s="145"/>
      <c r="D57" s="30" t="s">
        <v>359</v>
      </c>
      <c r="E57" s="57" t="s">
        <v>20</v>
      </c>
      <c r="F57" s="57" t="s">
        <v>58</v>
      </c>
      <c r="G57" s="30"/>
      <c r="H57" s="58"/>
      <c r="I57" s="39">
        <f>I58</f>
        <v>22</v>
      </c>
      <c r="J57" s="40"/>
      <c r="K57" s="35"/>
      <c r="L57" s="30" t="s">
        <v>427</v>
      </c>
      <c r="M57" s="30" t="s">
        <v>454</v>
      </c>
      <c r="N57" s="57" t="s">
        <v>20</v>
      </c>
      <c r="O57" s="57" t="s">
        <v>58</v>
      </c>
      <c r="P57" s="30"/>
      <c r="Q57" s="39">
        <f>Q58</f>
        <v>36</v>
      </c>
      <c r="R57" s="39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s="23" customFormat="1" ht="25.5">
      <c r="A58" s="157" t="s">
        <v>34</v>
      </c>
      <c r="B58" s="158"/>
      <c r="C58" s="159"/>
      <c r="D58" s="30" t="s">
        <v>359</v>
      </c>
      <c r="E58" s="57" t="s">
        <v>20</v>
      </c>
      <c r="F58" s="57" t="s">
        <v>58</v>
      </c>
      <c r="G58" s="30" t="s">
        <v>31</v>
      </c>
      <c r="H58" s="58"/>
      <c r="I58" s="39">
        <f>I59</f>
        <v>22</v>
      </c>
      <c r="J58" s="40"/>
      <c r="K58" s="35"/>
      <c r="L58" s="30" t="s">
        <v>34</v>
      </c>
      <c r="M58" s="30" t="s">
        <v>454</v>
      </c>
      <c r="N58" s="57" t="s">
        <v>20</v>
      </c>
      <c r="O58" s="57" t="s">
        <v>58</v>
      </c>
      <c r="P58" s="30" t="s">
        <v>31</v>
      </c>
      <c r="Q58" s="39">
        <f>Q59</f>
        <v>36</v>
      </c>
      <c r="R58" s="39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s="23" customFormat="1" ht="25.5">
      <c r="A59" s="157" t="s">
        <v>59</v>
      </c>
      <c r="B59" s="158"/>
      <c r="C59" s="159"/>
      <c r="D59" s="30" t="s">
        <v>359</v>
      </c>
      <c r="E59" s="57" t="s">
        <v>20</v>
      </c>
      <c r="F59" s="57" t="s">
        <v>58</v>
      </c>
      <c r="G59" s="30" t="s">
        <v>28</v>
      </c>
      <c r="H59" s="58"/>
      <c r="I59" s="39">
        <v>22</v>
      </c>
      <c r="J59" s="40"/>
      <c r="K59" s="35"/>
      <c r="L59" s="30" t="s">
        <v>59</v>
      </c>
      <c r="M59" s="30" t="s">
        <v>454</v>
      </c>
      <c r="N59" s="57" t="s">
        <v>20</v>
      </c>
      <c r="O59" s="57" t="s">
        <v>58</v>
      </c>
      <c r="P59" s="30" t="s">
        <v>28</v>
      </c>
      <c r="Q59" s="39">
        <v>36</v>
      </c>
      <c r="R59" s="39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s="23" customFormat="1" ht="70.5" customHeight="1">
      <c r="A60" s="143" t="s">
        <v>361</v>
      </c>
      <c r="B60" s="144"/>
      <c r="C60" s="145"/>
      <c r="D60" s="30" t="s">
        <v>362</v>
      </c>
      <c r="E60" s="57" t="s">
        <v>20</v>
      </c>
      <c r="F60" s="57" t="s">
        <v>58</v>
      </c>
      <c r="G60" s="30"/>
      <c r="H60" s="58"/>
      <c r="I60" s="39">
        <f>I61</f>
        <v>57</v>
      </c>
      <c r="J60" s="40"/>
      <c r="K60" s="35">
        <f>I60</f>
        <v>57</v>
      </c>
      <c r="L60" s="132" t="s">
        <v>361</v>
      </c>
      <c r="M60" s="30" t="s">
        <v>454</v>
      </c>
      <c r="N60" s="57" t="s">
        <v>20</v>
      </c>
      <c r="O60" s="57" t="s">
        <v>58</v>
      </c>
      <c r="P60" s="30"/>
      <c r="Q60" s="39">
        <f>Q61</f>
        <v>95</v>
      </c>
      <c r="R60" s="39">
        <f>R61</f>
        <v>95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s="23" customFormat="1" ht="30.75" customHeight="1">
      <c r="A61" s="157" t="s">
        <v>34</v>
      </c>
      <c r="B61" s="158"/>
      <c r="C61" s="159"/>
      <c r="D61" s="30" t="s">
        <v>362</v>
      </c>
      <c r="E61" s="57" t="s">
        <v>20</v>
      </c>
      <c r="F61" s="57" t="s">
        <v>58</v>
      </c>
      <c r="G61" s="30" t="s">
        <v>31</v>
      </c>
      <c r="H61" s="58"/>
      <c r="I61" s="39">
        <f>I62</f>
        <v>57</v>
      </c>
      <c r="J61" s="40"/>
      <c r="K61" s="35">
        <f>I61</f>
        <v>57</v>
      </c>
      <c r="L61" s="30" t="s">
        <v>34</v>
      </c>
      <c r="M61" s="30" t="s">
        <v>454</v>
      </c>
      <c r="N61" s="57" t="s">
        <v>20</v>
      </c>
      <c r="O61" s="57" t="s">
        <v>58</v>
      </c>
      <c r="P61" s="30" t="s">
        <v>31</v>
      </c>
      <c r="Q61" s="39">
        <f>Q62</f>
        <v>95</v>
      </c>
      <c r="R61" s="39">
        <f>R62</f>
        <v>95</v>
      </c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s="23" customFormat="1" ht="29.25" customHeight="1">
      <c r="A62" s="157" t="s">
        <v>59</v>
      </c>
      <c r="B62" s="158"/>
      <c r="C62" s="159"/>
      <c r="D62" s="30" t="s">
        <v>362</v>
      </c>
      <c r="E62" s="57" t="s">
        <v>20</v>
      </c>
      <c r="F62" s="57" t="s">
        <v>58</v>
      </c>
      <c r="G62" s="30" t="s">
        <v>28</v>
      </c>
      <c r="H62" s="58"/>
      <c r="I62" s="39">
        <v>57</v>
      </c>
      <c r="J62" s="40"/>
      <c r="K62" s="35">
        <f>I62</f>
        <v>57</v>
      </c>
      <c r="L62" s="30" t="s">
        <v>59</v>
      </c>
      <c r="M62" s="30" t="s">
        <v>454</v>
      </c>
      <c r="N62" s="57" t="s">
        <v>20</v>
      </c>
      <c r="O62" s="57" t="s">
        <v>58</v>
      </c>
      <c r="P62" s="30" t="s">
        <v>28</v>
      </c>
      <c r="Q62" s="39">
        <v>95</v>
      </c>
      <c r="R62" s="39">
        <v>95</v>
      </c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s="22" customFormat="1" ht="25.5" customHeight="1">
      <c r="A63" s="146" t="s">
        <v>69</v>
      </c>
      <c r="B63" s="146"/>
      <c r="C63" s="146"/>
      <c r="D63" s="59" t="s">
        <v>70</v>
      </c>
      <c r="E63" s="54"/>
      <c r="F63" s="54"/>
      <c r="G63" s="59"/>
      <c r="H63" s="60"/>
      <c r="I63" s="61">
        <f>I64+I70+I74</f>
        <v>10183.66</v>
      </c>
      <c r="J63" s="41"/>
      <c r="K63" s="36"/>
      <c r="L63" s="59" t="s">
        <v>69</v>
      </c>
      <c r="M63" s="59" t="s">
        <v>70</v>
      </c>
      <c r="N63" s="54"/>
      <c r="O63" s="54"/>
      <c r="P63" s="59"/>
      <c r="Q63" s="61">
        <f>Q64+Q70+Q74</f>
        <v>7300</v>
      </c>
      <c r="R63" s="4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s="23" customFormat="1" ht="25.5">
      <c r="A64" s="148" t="s">
        <v>250</v>
      </c>
      <c r="B64" s="155"/>
      <c r="C64" s="81"/>
      <c r="D64" s="30" t="s">
        <v>100</v>
      </c>
      <c r="E64" s="57" t="s">
        <v>56</v>
      </c>
      <c r="F64" s="57" t="s">
        <v>18</v>
      </c>
      <c r="G64" s="30"/>
      <c r="H64" s="58"/>
      <c r="I64" s="39">
        <f>I65</f>
        <v>3569</v>
      </c>
      <c r="J64" s="39"/>
      <c r="K64" s="35"/>
      <c r="L64" s="82" t="s">
        <v>250</v>
      </c>
      <c r="M64" s="30" t="s">
        <v>100</v>
      </c>
      <c r="N64" s="57" t="s">
        <v>56</v>
      </c>
      <c r="O64" s="57" t="s">
        <v>18</v>
      </c>
      <c r="P64" s="30"/>
      <c r="Q64" s="39">
        <f>Q65</f>
        <v>1000</v>
      </c>
      <c r="R64" s="4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s="23" customFormat="1" ht="12.75" customHeight="1">
      <c r="A65" s="137" t="s">
        <v>99</v>
      </c>
      <c r="B65" s="138"/>
      <c r="C65" s="81"/>
      <c r="D65" s="30" t="s">
        <v>101</v>
      </c>
      <c r="E65" s="57" t="s">
        <v>56</v>
      </c>
      <c r="F65" s="57" t="s">
        <v>18</v>
      </c>
      <c r="G65" s="30"/>
      <c r="H65" s="58"/>
      <c r="I65" s="39">
        <f>I66+I68</f>
        <v>3569</v>
      </c>
      <c r="J65" s="40"/>
      <c r="K65" s="35"/>
      <c r="L65" s="82" t="s">
        <v>99</v>
      </c>
      <c r="M65" s="30" t="s">
        <v>101</v>
      </c>
      <c r="N65" s="57" t="s">
        <v>56</v>
      </c>
      <c r="O65" s="57" t="s">
        <v>18</v>
      </c>
      <c r="P65" s="30"/>
      <c r="Q65" s="39">
        <f>Q67+Q69</f>
        <v>1000</v>
      </c>
      <c r="R65" s="4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s="23" customFormat="1" ht="12.75" customHeight="1">
      <c r="A66" s="137" t="s">
        <v>34</v>
      </c>
      <c r="B66" s="138"/>
      <c r="C66" s="81"/>
      <c r="D66" s="30" t="s">
        <v>101</v>
      </c>
      <c r="E66" s="57" t="s">
        <v>56</v>
      </c>
      <c r="F66" s="57" t="s">
        <v>18</v>
      </c>
      <c r="G66" s="30" t="s">
        <v>31</v>
      </c>
      <c r="H66" s="58"/>
      <c r="I66" s="39">
        <f>I67</f>
        <v>1170</v>
      </c>
      <c r="J66" s="40"/>
      <c r="K66" s="35"/>
      <c r="L66" s="82" t="s">
        <v>34</v>
      </c>
      <c r="M66" s="30" t="s">
        <v>101</v>
      </c>
      <c r="N66" s="57" t="s">
        <v>56</v>
      </c>
      <c r="O66" s="57" t="s">
        <v>18</v>
      </c>
      <c r="P66" s="30" t="s">
        <v>31</v>
      </c>
      <c r="Q66" s="39">
        <v>0</v>
      </c>
      <c r="R66" s="4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s="23" customFormat="1" ht="12.75" customHeight="1">
      <c r="A67" s="137" t="s">
        <v>59</v>
      </c>
      <c r="B67" s="138"/>
      <c r="C67" s="81"/>
      <c r="D67" s="30" t="s">
        <v>102</v>
      </c>
      <c r="E67" s="57" t="s">
        <v>56</v>
      </c>
      <c r="F67" s="57" t="s">
        <v>18</v>
      </c>
      <c r="G67" s="30" t="s">
        <v>28</v>
      </c>
      <c r="H67" s="58"/>
      <c r="I67" s="39">
        <f>1500-900+850-280</f>
        <v>1170</v>
      </c>
      <c r="J67" s="40"/>
      <c r="K67" s="35"/>
      <c r="L67" s="82" t="s">
        <v>59</v>
      </c>
      <c r="M67" s="30" t="s">
        <v>102</v>
      </c>
      <c r="N67" s="57" t="s">
        <v>56</v>
      </c>
      <c r="O67" s="57" t="s">
        <v>18</v>
      </c>
      <c r="P67" s="30" t="s">
        <v>28</v>
      </c>
      <c r="Q67" s="39">
        <v>0</v>
      </c>
      <c r="R67" s="4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s="23" customFormat="1" ht="12.75" customHeight="1">
      <c r="A68" s="156" t="s">
        <v>350</v>
      </c>
      <c r="B68" s="138"/>
      <c r="C68" s="81"/>
      <c r="D68" s="30" t="s">
        <v>102</v>
      </c>
      <c r="E68" s="57" t="s">
        <v>56</v>
      </c>
      <c r="F68" s="57" t="s">
        <v>18</v>
      </c>
      <c r="G68" s="30" t="s">
        <v>29</v>
      </c>
      <c r="H68" s="58"/>
      <c r="I68" s="39">
        <f>I69</f>
        <v>2399</v>
      </c>
      <c r="J68" s="40"/>
      <c r="K68" s="35"/>
      <c r="L68" s="85" t="s">
        <v>32</v>
      </c>
      <c r="M68" s="30" t="s">
        <v>102</v>
      </c>
      <c r="N68" s="57" t="s">
        <v>56</v>
      </c>
      <c r="O68" s="57" t="s">
        <v>18</v>
      </c>
      <c r="P68" s="30" t="s">
        <v>29</v>
      </c>
      <c r="Q68" s="39">
        <f>Q69</f>
        <v>1000</v>
      </c>
      <c r="R68" s="4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s="23" customFormat="1" ht="26.25" customHeight="1">
      <c r="A69" s="156" t="s">
        <v>351</v>
      </c>
      <c r="B69" s="138"/>
      <c r="C69" s="81"/>
      <c r="D69" s="30" t="s">
        <v>102</v>
      </c>
      <c r="E69" s="57" t="s">
        <v>56</v>
      </c>
      <c r="F69" s="57" t="s">
        <v>18</v>
      </c>
      <c r="G69" s="30" t="s">
        <v>12</v>
      </c>
      <c r="H69" s="58"/>
      <c r="I69" s="39">
        <f>1400+780+219</f>
        <v>2399</v>
      </c>
      <c r="J69" s="40"/>
      <c r="K69" s="35"/>
      <c r="L69" s="85" t="s">
        <v>393</v>
      </c>
      <c r="M69" s="30" t="s">
        <v>102</v>
      </c>
      <c r="N69" s="57" t="s">
        <v>56</v>
      </c>
      <c r="O69" s="57" t="s">
        <v>18</v>
      </c>
      <c r="P69" s="30" t="s">
        <v>12</v>
      </c>
      <c r="Q69" s="39">
        <f>500+500</f>
        <v>1000</v>
      </c>
      <c r="R69" s="4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s="23" customFormat="1" ht="25.5">
      <c r="A70" s="152" t="s">
        <v>268</v>
      </c>
      <c r="B70" s="152"/>
      <c r="C70" s="152"/>
      <c r="D70" s="30" t="s">
        <v>270</v>
      </c>
      <c r="E70" s="57" t="s">
        <v>56</v>
      </c>
      <c r="F70" s="57" t="s">
        <v>18</v>
      </c>
      <c r="G70" s="30"/>
      <c r="H70" s="58"/>
      <c r="I70" s="39">
        <f>I71</f>
        <v>3849.66</v>
      </c>
      <c r="J70" s="40"/>
      <c r="K70" s="35"/>
      <c r="L70" s="30" t="s">
        <v>268</v>
      </c>
      <c r="M70" s="30" t="s">
        <v>270</v>
      </c>
      <c r="N70" s="57" t="s">
        <v>56</v>
      </c>
      <c r="O70" s="57" t="s">
        <v>18</v>
      </c>
      <c r="P70" s="30"/>
      <c r="Q70" s="39">
        <f>Q71</f>
        <v>3500</v>
      </c>
      <c r="R70" s="4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s="23" customFormat="1" ht="12.75" customHeight="1">
      <c r="A71" s="137" t="s">
        <v>269</v>
      </c>
      <c r="B71" s="138"/>
      <c r="C71" s="81"/>
      <c r="D71" s="30" t="s">
        <v>271</v>
      </c>
      <c r="E71" s="57" t="s">
        <v>56</v>
      </c>
      <c r="F71" s="57" t="s">
        <v>18</v>
      </c>
      <c r="G71" s="30"/>
      <c r="H71" s="58"/>
      <c r="I71" s="39">
        <f>I72</f>
        <v>3849.66</v>
      </c>
      <c r="J71" s="40"/>
      <c r="K71" s="35"/>
      <c r="L71" s="82" t="s">
        <v>269</v>
      </c>
      <c r="M71" s="30" t="s">
        <v>271</v>
      </c>
      <c r="N71" s="57" t="s">
        <v>56</v>
      </c>
      <c r="O71" s="57" t="s">
        <v>18</v>
      </c>
      <c r="P71" s="30"/>
      <c r="Q71" s="39">
        <f>Q72</f>
        <v>3500</v>
      </c>
      <c r="R71" s="4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s="23" customFormat="1" ht="14.25" customHeight="1">
      <c r="A72" s="137" t="s">
        <v>267</v>
      </c>
      <c r="B72" s="138"/>
      <c r="C72" s="81"/>
      <c r="D72" s="30" t="s">
        <v>272</v>
      </c>
      <c r="E72" s="57" t="s">
        <v>56</v>
      </c>
      <c r="F72" s="57" t="s">
        <v>18</v>
      </c>
      <c r="G72" s="30" t="s">
        <v>29</v>
      </c>
      <c r="H72" s="58"/>
      <c r="I72" s="39">
        <f>I73</f>
        <v>3849.66</v>
      </c>
      <c r="J72" s="40"/>
      <c r="K72" s="35"/>
      <c r="L72" s="85" t="s">
        <v>32</v>
      </c>
      <c r="M72" s="30" t="s">
        <v>272</v>
      </c>
      <c r="N72" s="57" t="s">
        <v>56</v>
      </c>
      <c r="O72" s="57" t="s">
        <v>18</v>
      </c>
      <c r="P72" s="30" t="s">
        <v>29</v>
      </c>
      <c r="Q72" s="39">
        <f>Q73</f>
        <v>3500</v>
      </c>
      <c r="R72" s="4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s="23" customFormat="1" ht="26.25" customHeight="1">
      <c r="A73" s="137" t="s">
        <v>298</v>
      </c>
      <c r="B73" s="138"/>
      <c r="C73" s="81"/>
      <c r="D73" s="30" t="s">
        <v>271</v>
      </c>
      <c r="E73" s="57" t="s">
        <v>56</v>
      </c>
      <c r="F73" s="57" t="s">
        <v>18</v>
      </c>
      <c r="G73" s="30" t="s">
        <v>12</v>
      </c>
      <c r="H73" s="58"/>
      <c r="I73" s="39">
        <f>4100-500+249.66</f>
        <v>3849.66</v>
      </c>
      <c r="J73" s="40"/>
      <c r="K73" s="35"/>
      <c r="L73" s="85" t="s">
        <v>393</v>
      </c>
      <c r="M73" s="30" t="s">
        <v>271</v>
      </c>
      <c r="N73" s="57" t="s">
        <v>56</v>
      </c>
      <c r="O73" s="57" t="s">
        <v>18</v>
      </c>
      <c r="P73" s="30" t="s">
        <v>12</v>
      </c>
      <c r="Q73" s="39">
        <f>2500+1000</f>
        <v>3500</v>
      </c>
      <c r="R73" s="4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s="23" customFormat="1" ht="25.5" customHeight="1">
      <c r="A74" s="139" t="s">
        <v>251</v>
      </c>
      <c r="B74" s="139"/>
      <c r="C74" s="139"/>
      <c r="D74" s="30" t="s">
        <v>71</v>
      </c>
      <c r="E74" s="57" t="s">
        <v>18</v>
      </c>
      <c r="F74" s="57" t="s">
        <v>45</v>
      </c>
      <c r="G74" s="30"/>
      <c r="H74" s="58"/>
      <c r="I74" s="39">
        <f>I75</f>
        <v>2765</v>
      </c>
      <c r="J74" s="40"/>
      <c r="K74" s="35"/>
      <c r="L74" s="30" t="s">
        <v>251</v>
      </c>
      <c r="M74" s="30" t="s">
        <v>71</v>
      </c>
      <c r="N74" s="57" t="s">
        <v>18</v>
      </c>
      <c r="O74" s="57" t="s">
        <v>45</v>
      </c>
      <c r="P74" s="30"/>
      <c r="Q74" s="39">
        <f>Q75</f>
        <v>2800</v>
      </c>
      <c r="R74" s="4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s="23" customFormat="1" ht="13.5" customHeight="1">
      <c r="A75" s="137" t="s">
        <v>72</v>
      </c>
      <c r="B75" s="138"/>
      <c r="C75" s="81"/>
      <c r="D75" s="30" t="s">
        <v>73</v>
      </c>
      <c r="E75" s="57" t="s">
        <v>18</v>
      </c>
      <c r="F75" s="57" t="s">
        <v>45</v>
      </c>
      <c r="G75" s="30"/>
      <c r="H75" s="58"/>
      <c r="I75" s="39">
        <f>I76</f>
        <v>2765</v>
      </c>
      <c r="J75" s="40"/>
      <c r="K75" s="35"/>
      <c r="L75" s="82" t="s">
        <v>72</v>
      </c>
      <c r="M75" s="30" t="s">
        <v>73</v>
      </c>
      <c r="N75" s="57" t="s">
        <v>18</v>
      </c>
      <c r="O75" s="57" t="s">
        <v>45</v>
      </c>
      <c r="P75" s="30"/>
      <c r="Q75" s="39">
        <f>Q76</f>
        <v>2800</v>
      </c>
      <c r="R75" s="4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s="23" customFormat="1" ht="13.5" customHeight="1">
      <c r="A76" s="137" t="s">
        <v>34</v>
      </c>
      <c r="B76" s="138"/>
      <c r="C76" s="81"/>
      <c r="D76" s="30" t="s">
        <v>73</v>
      </c>
      <c r="E76" s="57" t="s">
        <v>18</v>
      </c>
      <c r="F76" s="57" t="s">
        <v>45</v>
      </c>
      <c r="G76" s="30" t="s">
        <v>31</v>
      </c>
      <c r="H76" s="58"/>
      <c r="I76" s="39">
        <f>I77</f>
        <v>2765</v>
      </c>
      <c r="J76" s="40"/>
      <c r="K76" s="35"/>
      <c r="L76" s="82" t="s">
        <v>34</v>
      </c>
      <c r="M76" s="30" t="s">
        <v>73</v>
      </c>
      <c r="N76" s="57" t="s">
        <v>18</v>
      </c>
      <c r="O76" s="57" t="s">
        <v>45</v>
      </c>
      <c r="P76" s="30" t="s">
        <v>31</v>
      </c>
      <c r="Q76" s="39">
        <f>Q77</f>
        <v>2800</v>
      </c>
      <c r="R76" s="4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s="22" customFormat="1" ht="12.75" customHeight="1">
      <c r="A77" s="137" t="s">
        <v>59</v>
      </c>
      <c r="B77" s="138"/>
      <c r="C77" s="81"/>
      <c r="D77" s="30" t="s">
        <v>73</v>
      </c>
      <c r="E77" s="57" t="s">
        <v>18</v>
      </c>
      <c r="F77" s="57" t="s">
        <v>45</v>
      </c>
      <c r="G77" s="30" t="s">
        <v>28</v>
      </c>
      <c r="H77" s="58"/>
      <c r="I77" s="39">
        <v>2765</v>
      </c>
      <c r="J77" s="41"/>
      <c r="K77" s="36"/>
      <c r="L77" s="82" t="s">
        <v>59</v>
      </c>
      <c r="M77" s="30" t="s">
        <v>73</v>
      </c>
      <c r="N77" s="57" t="s">
        <v>18</v>
      </c>
      <c r="O77" s="57" t="s">
        <v>45</v>
      </c>
      <c r="P77" s="30" t="s">
        <v>28</v>
      </c>
      <c r="Q77" s="61">
        <v>2800</v>
      </c>
      <c r="R77" s="4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s="22" customFormat="1" ht="25.5">
      <c r="A78" s="153" t="s">
        <v>222</v>
      </c>
      <c r="B78" s="153"/>
      <c r="C78" s="153"/>
      <c r="D78" s="59" t="s">
        <v>138</v>
      </c>
      <c r="E78" s="54"/>
      <c r="F78" s="54"/>
      <c r="G78" s="59"/>
      <c r="H78" s="60"/>
      <c r="I78" s="61">
        <f>I79+I85+I89+I93+I97</f>
        <v>34752.740000000005</v>
      </c>
      <c r="J78" s="42">
        <f>J79</f>
        <v>0</v>
      </c>
      <c r="K78" s="36">
        <f>K97</f>
        <v>3655</v>
      </c>
      <c r="L78" s="59" t="s">
        <v>222</v>
      </c>
      <c r="M78" s="59" t="s">
        <v>138</v>
      </c>
      <c r="N78" s="54"/>
      <c r="O78" s="54"/>
      <c r="P78" s="59"/>
      <c r="Q78" s="61">
        <f>Q79+Q85+Q89+Q93+Q97+Q101</f>
        <v>37921.31</v>
      </c>
      <c r="R78" s="4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29" s="22" customFormat="1" ht="12.75">
      <c r="A79" s="147" t="s">
        <v>252</v>
      </c>
      <c r="B79" s="147"/>
      <c r="C79" s="147"/>
      <c r="D79" s="30" t="s">
        <v>139</v>
      </c>
      <c r="E79" s="57" t="s">
        <v>56</v>
      </c>
      <c r="F79" s="57" t="s">
        <v>19</v>
      </c>
      <c r="G79" s="30"/>
      <c r="H79" s="58"/>
      <c r="I79" s="39">
        <f>I80</f>
        <v>6679.4</v>
      </c>
      <c r="J79" s="41">
        <f>J81</f>
        <v>0</v>
      </c>
      <c r="K79" s="36"/>
      <c r="L79" s="59" t="s">
        <v>252</v>
      </c>
      <c r="M79" s="30" t="s">
        <v>139</v>
      </c>
      <c r="N79" s="57" t="s">
        <v>56</v>
      </c>
      <c r="O79" s="57" t="s">
        <v>19</v>
      </c>
      <c r="P79" s="30"/>
      <c r="Q79" s="61">
        <f>Q80</f>
        <v>8851</v>
      </c>
      <c r="R79" s="4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1:29" s="23" customFormat="1" ht="12.75" customHeight="1">
      <c r="A80" s="154" t="s">
        <v>137</v>
      </c>
      <c r="B80" s="144"/>
      <c r="C80" s="86"/>
      <c r="D80" s="30" t="s">
        <v>140</v>
      </c>
      <c r="E80" s="57" t="s">
        <v>56</v>
      </c>
      <c r="F80" s="57" t="s">
        <v>19</v>
      </c>
      <c r="G80" s="30"/>
      <c r="H80" s="58"/>
      <c r="I80" s="39">
        <f>I81</f>
        <v>6679.4</v>
      </c>
      <c r="J80" s="40"/>
      <c r="K80" s="35"/>
      <c r="L80" s="87" t="s">
        <v>137</v>
      </c>
      <c r="M80" s="30" t="s">
        <v>140</v>
      </c>
      <c r="N80" s="57" t="s">
        <v>56</v>
      </c>
      <c r="O80" s="57" t="s">
        <v>19</v>
      </c>
      <c r="P80" s="30"/>
      <c r="Q80" s="39">
        <f>Q81+Q83</f>
        <v>8851</v>
      </c>
      <c r="R80" s="4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s="23" customFormat="1" ht="12.75" customHeight="1">
      <c r="A81" s="137" t="s">
        <v>34</v>
      </c>
      <c r="B81" s="138"/>
      <c r="C81" s="81"/>
      <c r="D81" s="30" t="s">
        <v>140</v>
      </c>
      <c r="E81" s="57" t="s">
        <v>56</v>
      </c>
      <c r="F81" s="57" t="s">
        <v>19</v>
      </c>
      <c r="G81" s="30" t="s">
        <v>31</v>
      </c>
      <c r="H81" s="58"/>
      <c r="I81" s="39">
        <f>I82</f>
        <v>6679.4</v>
      </c>
      <c r="J81" s="40"/>
      <c r="K81" s="35"/>
      <c r="L81" s="82" t="s">
        <v>34</v>
      </c>
      <c r="M81" s="30" t="s">
        <v>140</v>
      </c>
      <c r="N81" s="57" t="s">
        <v>56</v>
      </c>
      <c r="O81" s="57" t="s">
        <v>19</v>
      </c>
      <c r="P81" s="30" t="s">
        <v>31</v>
      </c>
      <c r="Q81" s="39">
        <f>Q82</f>
        <v>6041</v>
      </c>
      <c r="R81" s="4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s="23" customFormat="1" ht="12.75" customHeight="1">
      <c r="A82" s="137" t="s">
        <v>59</v>
      </c>
      <c r="B82" s="138"/>
      <c r="C82" s="81"/>
      <c r="D82" s="30" t="s">
        <v>140</v>
      </c>
      <c r="E82" s="57" t="s">
        <v>56</v>
      </c>
      <c r="F82" s="57" t="s">
        <v>19</v>
      </c>
      <c r="G82" s="30" t="s">
        <v>28</v>
      </c>
      <c r="H82" s="58"/>
      <c r="I82" s="39">
        <f>6202.4+700-523+300</f>
        <v>6679.4</v>
      </c>
      <c r="J82" s="40"/>
      <c r="K82" s="35"/>
      <c r="L82" s="82" t="s">
        <v>59</v>
      </c>
      <c r="M82" s="30" t="s">
        <v>140</v>
      </c>
      <c r="N82" s="57" t="s">
        <v>56</v>
      </c>
      <c r="O82" s="57" t="s">
        <v>19</v>
      </c>
      <c r="P82" s="30" t="s">
        <v>28</v>
      </c>
      <c r="Q82" s="39">
        <f>7950+300-2300+1500-1400+1+900-510-200-200</f>
        <v>6041</v>
      </c>
      <c r="R82" s="4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s="23" customFormat="1" ht="15" customHeight="1">
      <c r="A83" s="103"/>
      <c r="B83" s="104"/>
      <c r="C83" s="81"/>
      <c r="D83" s="30"/>
      <c r="E83" s="57"/>
      <c r="F83" s="57"/>
      <c r="G83" s="30"/>
      <c r="H83" s="58"/>
      <c r="I83" s="39"/>
      <c r="J83" s="40"/>
      <c r="K83" s="35"/>
      <c r="L83" s="85" t="s">
        <v>32</v>
      </c>
      <c r="M83" s="30" t="s">
        <v>140</v>
      </c>
      <c r="N83" s="57" t="s">
        <v>56</v>
      </c>
      <c r="O83" s="57" t="s">
        <v>19</v>
      </c>
      <c r="P83" s="30" t="s">
        <v>29</v>
      </c>
      <c r="Q83" s="39">
        <f>Q84</f>
        <v>2810</v>
      </c>
      <c r="R83" s="4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s="23" customFormat="1" ht="12.75" customHeight="1">
      <c r="A84" s="103"/>
      <c r="B84" s="104"/>
      <c r="C84" s="81"/>
      <c r="D84" s="30"/>
      <c r="E84" s="57"/>
      <c r="F84" s="57"/>
      <c r="G84" s="30"/>
      <c r="H84" s="58"/>
      <c r="I84" s="39"/>
      <c r="J84" s="40"/>
      <c r="K84" s="35"/>
      <c r="L84" s="85" t="s">
        <v>393</v>
      </c>
      <c r="M84" s="30" t="s">
        <v>140</v>
      </c>
      <c r="N84" s="57" t="s">
        <v>56</v>
      </c>
      <c r="O84" s="57" t="s">
        <v>19</v>
      </c>
      <c r="P84" s="30" t="s">
        <v>12</v>
      </c>
      <c r="Q84" s="39">
        <f>2300+510</f>
        <v>2810</v>
      </c>
      <c r="R84" s="4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s="22" customFormat="1" ht="25.5" customHeight="1">
      <c r="A85" s="139" t="s">
        <v>253</v>
      </c>
      <c r="B85" s="139"/>
      <c r="C85" s="139"/>
      <c r="D85" s="30" t="s">
        <v>142</v>
      </c>
      <c r="E85" s="57" t="s">
        <v>56</v>
      </c>
      <c r="F85" s="57" t="s">
        <v>19</v>
      </c>
      <c r="G85" s="30"/>
      <c r="H85" s="58"/>
      <c r="I85" s="39">
        <f>I86</f>
        <v>6781.18</v>
      </c>
      <c r="J85" s="41">
        <f>J87</f>
        <v>0</v>
      </c>
      <c r="K85" s="36"/>
      <c r="L85" s="59" t="s">
        <v>253</v>
      </c>
      <c r="M85" s="30" t="s">
        <v>142</v>
      </c>
      <c r="N85" s="57" t="s">
        <v>56</v>
      </c>
      <c r="O85" s="57" t="s">
        <v>19</v>
      </c>
      <c r="P85" s="30"/>
      <c r="Q85" s="61">
        <f>Q86</f>
        <v>11441</v>
      </c>
      <c r="R85" s="4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</row>
    <row r="86" spans="1:29" s="23" customFormat="1" ht="12.75" customHeight="1">
      <c r="A86" s="82" t="s">
        <v>141</v>
      </c>
      <c r="B86" s="84"/>
      <c r="C86" s="81"/>
      <c r="D86" s="30" t="s">
        <v>143</v>
      </c>
      <c r="E86" s="57" t="s">
        <v>56</v>
      </c>
      <c r="F86" s="57" t="s">
        <v>19</v>
      </c>
      <c r="G86" s="30"/>
      <c r="H86" s="58"/>
      <c r="I86" s="39">
        <f>I87</f>
        <v>6781.18</v>
      </c>
      <c r="J86" s="40"/>
      <c r="K86" s="35"/>
      <c r="L86" s="82" t="s">
        <v>141</v>
      </c>
      <c r="M86" s="30" t="s">
        <v>143</v>
      </c>
      <c r="N86" s="57" t="s">
        <v>56</v>
      </c>
      <c r="O86" s="57" t="s">
        <v>19</v>
      </c>
      <c r="P86" s="30"/>
      <c r="Q86" s="39">
        <f>Q87</f>
        <v>11441</v>
      </c>
      <c r="R86" s="4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s="23" customFormat="1" ht="12.75" customHeight="1">
      <c r="A87" s="82" t="s">
        <v>34</v>
      </c>
      <c r="B87" s="84"/>
      <c r="C87" s="81"/>
      <c r="D87" s="30" t="s">
        <v>143</v>
      </c>
      <c r="E87" s="57" t="s">
        <v>56</v>
      </c>
      <c r="F87" s="57" t="s">
        <v>19</v>
      </c>
      <c r="G87" s="30" t="s">
        <v>31</v>
      </c>
      <c r="H87" s="58"/>
      <c r="I87" s="39">
        <f>I88</f>
        <v>6781.18</v>
      </c>
      <c r="J87" s="40"/>
      <c r="K87" s="35"/>
      <c r="L87" s="82" t="s">
        <v>34</v>
      </c>
      <c r="M87" s="30" t="s">
        <v>143</v>
      </c>
      <c r="N87" s="57" t="s">
        <v>56</v>
      </c>
      <c r="O87" s="57" t="s">
        <v>19</v>
      </c>
      <c r="P87" s="30" t="s">
        <v>31</v>
      </c>
      <c r="Q87" s="39">
        <f>Q88</f>
        <v>11441</v>
      </c>
      <c r="R87" s="4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s="23" customFormat="1" ht="12.75" customHeight="1">
      <c r="A88" s="82" t="s">
        <v>59</v>
      </c>
      <c r="B88" s="84"/>
      <c r="C88" s="81"/>
      <c r="D88" s="30" t="s">
        <v>143</v>
      </c>
      <c r="E88" s="57" t="s">
        <v>56</v>
      </c>
      <c r="F88" s="57" t="s">
        <v>19</v>
      </c>
      <c r="G88" s="30" t="s">
        <v>28</v>
      </c>
      <c r="H88" s="58"/>
      <c r="I88" s="39">
        <v>6781.18</v>
      </c>
      <c r="J88" s="40"/>
      <c r="K88" s="35"/>
      <c r="L88" s="82" t="s">
        <v>59</v>
      </c>
      <c r="M88" s="30" t="s">
        <v>143</v>
      </c>
      <c r="N88" s="57" t="s">
        <v>56</v>
      </c>
      <c r="O88" s="57" t="s">
        <v>19</v>
      </c>
      <c r="P88" s="30" t="s">
        <v>28</v>
      </c>
      <c r="Q88" s="39">
        <f>6161+4100+1600-400+60-80</f>
        <v>11441</v>
      </c>
      <c r="R88" s="4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s="22" customFormat="1" ht="12.75">
      <c r="A89" s="147" t="s">
        <v>254</v>
      </c>
      <c r="B89" s="139"/>
      <c r="C89" s="139"/>
      <c r="D89" s="30" t="s">
        <v>144</v>
      </c>
      <c r="E89" s="57" t="s">
        <v>56</v>
      </c>
      <c r="F89" s="57" t="s">
        <v>19</v>
      </c>
      <c r="G89" s="30"/>
      <c r="H89" s="58"/>
      <c r="I89" s="39">
        <f>I90</f>
        <v>2427.62</v>
      </c>
      <c r="J89" s="41">
        <f>J91</f>
        <v>0</v>
      </c>
      <c r="K89" s="36"/>
      <c r="L89" s="59" t="s">
        <v>254</v>
      </c>
      <c r="M89" s="30" t="s">
        <v>144</v>
      </c>
      <c r="N89" s="57" t="s">
        <v>56</v>
      </c>
      <c r="O89" s="57" t="s">
        <v>19</v>
      </c>
      <c r="P89" s="30"/>
      <c r="Q89" s="61">
        <f>Q90</f>
        <v>2192.5</v>
      </c>
      <c r="R89" s="4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</row>
    <row r="90" spans="1:29" s="23" customFormat="1" ht="12.75" customHeight="1">
      <c r="A90" s="154" t="s">
        <v>141</v>
      </c>
      <c r="B90" s="144"/>
      <c r="C90" s="86"/>
      <c r="D90" s="30" t="s">
        <v>145</v>
      </c>
      <c r="E90" s="57" t="s">
        <v>56</v>
      </c>
      <c r="F90" s="57" t="s">
        <v>19</v>
      </c>
      <c r="G90" s="30"/>
      <c r="H90" s="58"/>
      <c r="I90" s="39">
        <f>I91</f>
        <v>2427.62</v>
      </c>
      <c r="J90" s="40"/>
      <c r="K90" s="35"/>
      <c r="L90" s="87" t="s">
        <v>141</v>
      </c>
      <c r="M90" s="30" t="s">
        <v>145</v>
      </c>
      <c r="N90" s="57" t="s">
        <v>56</v>
      </c>
      <c r="O90" s="57" t="s">
        <v>19</v>
      </c>
      <c r="P90" s="30"/>
      <c r="Q90" s="39">
        <f>Q91</f>
        <v>2192.5</v>
      </c>
      <c r="R90" s="4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s="23" customFormat="1" ht="12.75" customHeight="1">
      <c r="A91" s="137" t="s">
        <v>34</v>
      </c>
      <c r="B91" s="138"/>
      <c r="C91" s="81"/>
      <c r="D91" s="30" t="s">
        <v>145</v>
      </c>
      <c r="E91" s="57" t="s">
        <v>56</v>
      </c>
      <c r="F91" s="57" t="s">
        <v>19</v>
      </c>
      <c r="G91" s="30" t="s">
        <v>31</v>
      </c>
      <c r="H91" s="58"/>
      <c r="I91" s="39">
        <f>I92</f>
        <v>2427.62</v>
      </c>
      <c r="J91" s="40"/>
      <c r="K91" s="35"/>
      <c r="L91" s="82" t="s">
        <v>34</v>
      </c>
      <c r="M91" s="30" t="s">
        <v>145</v>
      </c>
      <c r="N91" s="57" t="s">
        <v>56</v>
      </c>
      <c r="O91" s="57" t="s">
        <v>19</v>
      </c>
      <c r="P91" s="30" t="s">
        <v>31</v>
      </c>
      <c r="Q91" s="39">
        <f>Q92</f>
        <v>2192.5</v>
      </c>
      <c r="R91" s="4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s="23" customFormat="1" ht="12.75" customHeight="1">
      <c r="A92" s="137" t="s">
        <v>59</v>
      </c>
      <c r="B92" s="138"/>
      <c r="C92" s="81"/>
      <c r="D92" s="30" t="s">
        <v>145</v>
      </c>
      <c r="E92" s="57" t="s">
        <v>56</v>
      </c>
      <c r="F92" s="57" t="s">
        <v>19</v>
      </c>
      <c r="G92" s="30" t="s">
        <v>28</v>
      </c>
      <c r="H92" s="58"/>
      <c r="I92" s="39">
        <v>2427.62</v>
      </c>
      <c r="J92" s="40"/>
      <c r="K92" s="35"/>
      <c r="L92" s="82" t="s">
        <v>59</v>
      </c>
      <c r="M92" s="30" t="s">
        <v>145</v>
      </c>
      <c r="N92" s="57" t="s">
        <v>56</v>
      </c>
      <c r="O92" s="57" t="s">
        <v>19</v>
      </c>
      <c r="P92" s="30" t="s">
        <v>28</v>
      </c>
      <c r="Q92" s="39">
        <f>2222+50+0.5-80</f>
        <v>2192.5</v>
      </c>
      <c r="R92" s="4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:29" s="22" customFormat="1" ht="12.75">
      <c r="A93" s="147" t="s">
        <v>255</v>
      </c>
      <c r="B93" s="139"/>
      <c r="C93" s="139"/>
      <c r="D93" s="30" t="s">
        <v>146</v>
      </c>
      <c r="E93" s="57" t="s">
        <v>56</v>
      </c>
      <c r="F93" s="57" t="s">
        <v>19</v>
      </c>
      <c r="G93" s="30"/>
      <c r="H93" s="58"/>
      <c r="I93" s="39">
        <f>I94</f>
        <v>1730.34</v>
      </c>
      <c r="J93" s="41">
        <f>J95</f>
        <v>0</v>
      </c>
      <c r="K93" s="36"/>
      <c r="L93" s="59" t="s">
        <v>255</v>
      </c>
      <c r="M93" s="30" t="s">
        <v>146</v>
      </c>
      <c r="N93" s="57" t="s">
        <v>56</v>
      </c>
      <c r="O93" s="57" t="s">
        <v>19</v>
      </c>
      <c r="P93" s="30"/>
      <c r="Q93" s="61">
        <f>Q94</f>
        <v>650</v>
      </c>
      <c r="R93" s="4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1:29" s="23" customFormat="1" ht="12.75" customHeight="1">
      <c r="A94" s="87" t="s">
        <v>141</v>
      </c>
      <c r="B94" s="88"/>
      <c r="C94" s="86"/>
      <c r="D94" s="30" t="s">
        <v>147</v>
      </c>
      <c r="E94" s="57" t="s">
        <v>56</v>
      </c>
      <c r="F94" s="57" t="s">
        <v>19</v>
      </c>
      <c r="G94" s="30"/>
      <c r="H94" s="58"/>
      <c r="I94" s="39">
        <f>I95</f>
        <v>1730.34</v>
      </c>
      <c r="J94" s="40"/>
      <c r="K94" s="35"/>
      <c r="L94" s="87" t="s">
        <v>141</v>
      </c>
      <c r="M94" s="30" t="s">
        <v>147</v>
      </c>
      <c r="N94" s="57" t="s">
        <v>56</v>
      </c>
      <c r="O94" s="57" t="s">
        <v>19</v>
      </c>
      <c r="P94" s="30"/>
      <c r="Q94" s="39">
        <f>Q95</f>
        <v>650</v>
      </c>
      <c r="R94" s="4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 s="23" customFormat="1" ht="12.75" customHeight="1">
      <c r="A95" s="82" t="s">
        <v>34</v>
      </c>
      <c r="B95" s="84"/>
      <c r="C95" s="81"/>
      <c r="D95" s="30" t="s">
        <v>147</v>
      </c>
      <c r="E95" s="57" t="s">
        <v>56</v>
      </c>
      <c r="F95" s="57" t="s">
        <v>19</v>
      </c>
      <c r="G95" s="30" t="s">
        <v>31</v>
      </c>
      <c r="H95" s="58"/>
      <c r="I95" s="39">
        <f>I96</f>
        <v>1730.34</v>
      </c>
      <c r="J95" s="40"/>
      <c r="K95" s="35"/>
      <c r="L95" s="82" t="s">
        <v>34</v>
      </c>
      <c r="M95" s="30" t="s">
        <v>147</v>
      </c>
      <c r="N95" s="57" t="s">
        <v>56</v>
      </c>
      <c r="O95" s="57" t="s">
        <v>19</v>
      </c>
      <c r="P95" s="30" t="s">
        <v>31</v>
      </c>
      <c r="Q95" s="39">
        <f>Q96</f>
        <v>650</v>
      </c>
      <c r="R95" s="4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s="23" customFormat="1" ht="12.75" customHeight="1">
      <c r="A96" s="82" t="s">
        <v>59</v>
      </c>
      <c r="B96" s="84"/>
      <c r="C96" s="81"/>
      <c r="D96" s="30" t="s">
        <v>147</v>
      </c>
      <c r="E96" s="57" t="s">
        <v>56</v>
      </c>
      <c r="F96" s="57" t="s">
        <v>19</v>
      </c>
      <c r="G96" s="30" t="s">
        <v>28</v>
      </c>
      <c r="H96" s="58"/>
      <c r="I96" s="39">
        <f>1608+122.34</f>
        <v>1730.34</v>
      </c>
      <c r="J96" s="40"/>
      <c r="K96" s="35"/>
      <c r="L96" s="82" t="s">
        <v>59</v>
      </c>
      <c r="M96" s="30" t="s">
        <v>147</v>
      </c>
      <c r="N96" s="57" t="s">
        <v>56</v>
      </c>
      <c r="O96" s="57" t="s">
        <v>19</v>
      </c>
      <c r="P96" s="30" t="s">
        <v>28</v>
      </c>
      <c r="Q96" s="39">
        <f>790+150-290</f>
        <v>650</v>
      </c>
      <c r="R96" s="4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s="22" customFormat="1" ht="12.75">
      <c r="A97" s="139" t="s">
        <v>273</v>
      </c>
      <c r="B97" s="139"/>
      <c r="C97" s="139"/>
      <c r="D97" s="30" t="s">
        <v>148</v>
      </c>
      <c r="E97" s="57" t="s">
        <v>56</v>
      </c>
      <c r="F97" s="57" t="s">
        <v>19</v>
      </c>
      <c r="G97" s="30"/>
      <c r="H97" s="58"/>
      <c r="I97" s="39">
        <f>I98+I102+I105</f>
        <v>17134.2</v>
      </c>
      <c r="J97" s="41">
        <f>J99</f>
        <v>0</v>
      </c>
      <c r="K97" s="35">
        <f>K102</f>
        <v>3655</v>
      </c>
      <c r="L97" s="59" t="s">
        <v>273</v>
      </c>
      <c r="M97" s="30" t="s">
        <v>148</v>
      </c>
      <c r="N97" s="57" t="s">
        <v>56</v>
      </c>
      <c r="O97" s="57" t="s">
        <v>19</v>
      </c>
      <c r="P97" s="30"/>
      <c r="Q97" s="61">
        <f>Q98</f>
        <v>14786.81</v>
      </c>
      <c r="R97" s="4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</row>
    <row r="98" spans="1:29" s="23" customFormat="1" ht="12.75" customHeight="1">
      <c r="A98" s="82" t="s">
        <v>141</v>
      </c>
      <c r="B98" s="84"/>
      <c r="C98" s="81"/>
      <c r="D98" s="30" t="s">
        <v>149</v>
      </c>
      <c r="E98" s="57" t="s">
        <v>56</v>
      </c>
      <c r="F98" s="57" t="s">
        <v>19</v>
      </c>
      <c r="G98" s="30"/>
      <c r="H98" s="58"/>
      <c r="I98" s="39">
        <f>I99</f>
        <v>12050.03</v>
      </c>
      <c r="J98" s="40"/>
      <c r="K98" s="35"/>
      <c r="L98" s="82" t="s">
        <v>141</v>
      </c>
      <c r="M98" s="30" t="s">
        <v>149</v>
      </c>
      <c r="N98" s="57" t="s">
        <v>56</v>
      </c>
      <c r="O98" s="57" t="s">
        <v>19</v>
      </c>
      <c r="P98" s="30"/>
      <c r="Q98" s="39">
        <f>Q99</f>
        <v>14786.81</v>
      </c>
      <c r="R98" s="4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s="23" customFormat="1" ht="12.75" customHeight="1">
      <c r="A99" s="82" t="s">
        <v>34</v>
      </c>
      <c r="B99" s="84"/>
      <c r="C99" s="81"/>
      <c r="D99" s="30" t="s">
        <v>149</v>
      </c>
      <c r="E99" s="57" t="s">
        <v>56</v>
      </c>
      <c r="F99" s="57" t="s">
        <v>19</v>
      </c>
      <c r="G99" s="30" t="s">
        <v>31</v>
      </c>
      <c r="H99" s="58"/>
      <c r="I99" s="39">
        <f>I100</f>
        <v>12050.03</v>
      </c>
      <c r="J99" s="40"/>
      <c r="K99" s="35"/>
      <c r="L99" s="82" t="s">
        <v>34</v>
      </c>
      <c r="M99" s="30" t="s">
        <v>149</v>
      </c>
      <c r="N99" s="57" t="s">
        <v>56</v>
      </c>
      <c r="O99" s="57" t="s">
        <v>19</v>
      </c>
      <c r="P99" s="30" t="s">
        <v>31</v>
      </c>
      <c r="Q99" s="39">
        <f>Q100</f>
        <v>14786.81</v>
      </c>
      <c r="R99" s="4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s="23" customFormat="1" ht="12.75" customHeight="1">
      <c r="A100" s="82" t="s">
        <v>59</v>
      </c>
      <c r="B100" s="84"/>
      <c r="C100" s="81"/>
      <c r="D100" s="30" t="s">
        <v>149</v>
      </c>
      <c r="E100" s="57" t="s">
        <v>56</v>
      </c>
      <c r="F100" s="57" t="s">
        <v>19</v>
      </c>
      <c r="G100" s="30" t="s">
        <v>28</v>
      </c>
      <c r="H100" s="58"/>
      <c r="I100" s="39">
        <v>12050.03</v>
      </c>
      <c r="J100" s="40"/>
      <c r="K100" s="35"/>
      <c r="L100" s="82" t="s">
        <v>59</v>
      </c>
      <c r="M100" s="30" t="s">
        <v>149</v>
      </c>
      <c r="N100" s="57" t="s">
        <v>56</v>
      </c>
      <c r="O100" s="57" t="s">
        <v>19</v>
      </c>
      <c r="P100" s="30" t="s">
        <v>28</v>
      </c>
      <c r="Q100" s="39">
        <f>10605+300+5257.5-600-449.99-200-225.7+100</f>
        <v>14786.81</v>
      </c>
      <c r="R100" s="40"/>
      <c r="S100" s="168"/>
      <c r="T100" s="169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s="23" customFormat="1" ht="43.5" customHeight="1">
      <c r="A101" s="82"/>
      <c r="B101" s="84"/>
      <c r="C101" s="81"/>
      <c r="D101" s="30"/>
      <c r="E101" s="57"/>
      <c r="F101" s="57"/>
      <c r="G101" s="30"/>
      <c r="H101" s="58"/>
      <c r="I101" s="39"/>
      <c r="J101" s="40"/>
      <c r="K101" s="35"/>
      <c r="L101" s="82" t="s">
        <v>448</v>
      </c>
      <c r="M101" s="30" t="s">
        <v>447</v>
      </c>
      <c r="N101" s="57"/>
      <c r="O101" s="57"/>
      <c r="P101" s="30"/>
      <c r="Q101" s="39">
        <f>Q102+Q105</f>
        <v>0</v>
      </c>
      <c r="R101" s="40"/>
      <c r="S101" s="127"/>
      <c r="T101" s="126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29" s="23" customFormat="1" ht="69" customHeight="1" hidden="1">
      <c r="A102" s="82" t="s">
        <v>344</v>
      </c>
      <c r="B102" s="84"/>
      <c r="C102" s="81"/>
      <c r="D102" s="30" t="s">
        <v>346</v>
      </c>
      <c r="E102" s="57" t="s">
        <v>56</v>
      </c>
      <c r="F102" s="57" t="s">
        <v>19</v>
      </c>
      <c r="G102" s="30"/>
      <c r="H102" s="58"/>
      <c r="I102" s="39">
        <f>I103</f>
        <v>3655</v>
      </c>
      <c r="J102" s="40"/>
      <c r="K102" s="39">
        <f>K103</f>
        <v>3655</v>
      </c>
      <c r="L102" s="82" t="s">
        <v>344</v>
      </c>
      <c r="M102" s="30" t="s">
        <v>445</v>
      </c>
      <c r="N102" s="57" t="s">
        <v>56</v>
      </c>
      <c r="O102" s="57" t="s">
        <v>19</v>
      </c>
      <c r="P102" s="30"/>
      <c r="Q102" s="39">
        <f>Q103</f>
        <v>0</v>
      </c>
      <c r="R102" s="4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s="23" customFormat="1" ht="17.25" customHeight="1" hidden="1">
      <c r="A103" s="82" t="s">
        <v>34</v>
      </c>
      <c r="B103" s="84"/>
      <c r="C103" s="81"/>
      <c r="D103" s="30" t="s">
        <v>346</v>
      </c>
      <c r="E103" s="57" t="s">
        <v>56</v>
      </c>
      <c r="F103" s="57" t="s">
        <v>19</v>
      </c>
      <c r="G103" s="30" t="s">
        <v>31</v>
      </c>
      <c r="H103" s="58"/>
      <c r="I103" s="39">
        <f>I104</f>
        <v>3655</v>
      </c>
      <c r="J103" s="40"/>
      <c r="K103" s="39">
        <f>K104</f>
        <v>3655</v>
      </c>
      <c r="L103" s="82" t="s">
        <v>34</v>
      </c>
      <c r="M103" s="30" t="s">
        <v>445</v>
      </c>
      <c r="N103" s="57" t="s">
        <v>56</v>
      </c>
      <c r="O103" s="57" t="s">
        <v>19</v>
      </c>
      <c r="P103" s="30" t="s">
        <v>31</v>
      </c>
      <c r="Q103" s="39">
        <f>Q104</f>
        <v>0</v>
      </c>
      <c r="R103" s="4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s="23" customFormat="1" ht="23.25" customHeight="1" hidden="1">
      <c r="A104" s="82" t="s">
        <v>59</v>
      </c>
      <c r="B104" s="84"/>
      <c r="C104" s="81"/>
      <c r="D104" s="30" t="s">
        <v>346</v>
      </c>
      <c r="E104" s="57" t="s">
        <v>56</v>
      </c>
      <c r="F104" s="57" t="s">
        <v>19</v>
      </c>
      <c r="G104" s="30" t="s">
        <v>28</v>
      </c>
      <c r="H104" s="58"/>
      <c r="I104" s="39">
        <f>3946-291</f>
        <v>3655</v>
      </c>
      <c r="J104" s="40"/>
      <c r="K104" s="39">
        <f>3946-291</f>
        <v>3655</v>
      </c>
      <c r="L104" s="82" t="s">
        <v>59</v>
      </c>
      <c r="M104" s="30" t="s">
        <v>445</v>
      </c>
      <c r="N104" s="57" t="s">
        <v>56</v>
      </c>
      <c r="O104" s="57" t="s">
        <v>19</v>
      </c>
      <c r="P104" s="30" t="s">
        <v>28</v>
      </c>
      <c r="Q104" s="39">
        <v>0</v>
      </c>
      <c r="R104" s="4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s="23" customFormat="1" ht="42.75" customHeight="1">
      <c r="A105" s="82" t="s">
        <v>345</v>
      </c>
      <c r="B105" s="84"/>
      <c r="C105" s="81"/>
      <c r="D105" s="30" t="s">
        <v>347</v>
      </c>
      <c r="E105" s="57" t="s">
        <v>56</v>
      </c>
      <c r="F105" s="57" t="s">
        <v>19</v>
      </c>
      <c r="G105" s="30"/>
      <c r="H105" s="58"/>
      <c r="I105" s="39">
        <f>I106</f>
        <v>1429.17</v>
      </c>
      <c r="J105" s="40"/>
      <c r="K105" s="35"/>
      <c r="L105" s="82" t="s">
        <v>429</v>
      </c>
      <c r="M105" s="30" t="s">
        <v>446</v>
      </c>
      <c r="N105" s="57" t="s">
        <v>56</v>
      </c>
      <c r="O105" s="57" t="s">
        <v>19</v>
      </c>
      <c r="P105" s="30"/>
      <c r="Q105" s="39">
        <f>Q106</f>
        <v>0</v>
      </c>
      <c r="R105" s="4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s="23" customFormat="1" ht="18" customHeight="1">
      <c r="A106" s="82" t="s">
        <v>34</v>
      </c>
      <c r="B106" s="84"/>
      <c r="C106" s="81"/>
      <c r="D106" s="30" t="s">
        <v>347</v>
      </c>
      <c r="E106" s="57" t="s">
        <v>56</v>
      </c>
      <c r="F106" s="57" t="s">
        <v>19</v>
      </c>
      <c r="G106" s="30" t="s">
        <v>31</v>
      </c>
      <c r="H106" s="58"/>
      <c r="I106" s="39">
        <f>I107</f>
        <v>1429.17</v>
      </c>
      <c r="J106" s="40"/>
      <c r="K106" s="35"/>
      <c r="L106" s="82" t="s">
        <v>34</v>
      </c>
      <c r="M106" s="30" t="s">
        <v>446</v>
      </c>
      <c r="N106" s="57" t="s">
        <v>56</v>
      </c>
      <c r="O106" s="57" t="s">
        <v>19</v>
      </c>
      <c r="P106" s="30" t="s">
        <v>31</v>
      </c>
      <c r="Q106" s="39">
        <f>Q107</f>
        <v>0</v>
      </c>
      <c r="R106" s="4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 s="23" customFormat="1" ht="26.25" customHeight="1">
      <c r="A107" s="82" t="s">
        <v>59</v>
      </c>
      <c r="B107" s="84"/>
      <c r="C107" s="81"/>
      <c r="D107" s="30" t="s">
        <v>347</v>
      </c>
      <c r="E107" s="57" t="s">
        <v>56</v>
      </c>
      <c r="F107" s="57" t="s">
        <v>19</v>
      </c>
      <c r="G107" s="30" t="s">
        <v>28</v>
      </c>
      <c r="H107" s="58"/>
      <c r="I107" s="39">
        <v>1429.17</v>
      </c>
      <c r="J107" s="40"/>
      <c r="K107" s="35"/>
      <c r="L107" s="82" t="s">
        <v>59</v>
      </c>
      <c r="M107" s="30" t="s">
        <v>446</v>
      </c>
      <c r="N107" s="57" t="s">
        <v>56</v>
      </c>
      <c r="O107" s="57" t="s">
        <v>19</v>
      </c>
      <c r="P107" s="30" t="s">
        <v>28</v>
      </c>
      <c r="Q107" s="39">
        <f>3395.63-3395.63</f>
        <v>0</v>
      </c>
      <c r="R107" s="4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:29" s="25" customFormat="1" ht="25.5">
      <c r="A108" s="151" t="s">
        <v>377</v>
      </c>
      <c r="B108" s="151"/>
      <c r="C108" s="151"/>
      <c r="D108" s="47" t="s">
        <v>219</v>
      </c>
      <c r="E108" s="48"/>
      <c r="F108" s="48"/>
      <c r="G108" s="80"/>
      <c r="H108" s="62"/>
      <c r="I108" s="50">
        <f>I109+I118+I126</f>
        <v>1524.74</v>
      </c>
      <c r="J108" s="43"/>
      <c r="K108" s="50">
        <f>K109+K118+K126</f>
        <v>0</v>
      </c>
      <c r="L108" s="80" t="s">
        <v>389</v>
      </c>
      <c r="M108" s="47" t="s">
        <v>219</v>
      </c>
      <c r="N108" s="48"/>
      <c r="O108" s="48"/>
      <c r="P108" s="80"/>
      <c r="Q108" s="43">
        <f>Q126</f>
        <v>0</v>
      </c>
      <c r="R108" s="37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1:29" s="25" customFormat="1" ht="30" customHeight="1" hidden="1">
      <c r="A109" s="87" t="s">
        <v>232</v>
      </c>
      <c r="B109" s="88"/>
      <c r="C109" s="86"/>
      <c r="D109" s="30" t="s">
        <v>241</v>
      </c>
      <c r="E109" s="57"/>
      <c r="F109" s="57"/>
      <c r="G109" s="80"/>
      <c r="H109" s="62"/>
      <c r="I109" s="39">
        <f>I110+I113</f>
        <v>90</v>
      </c>
      <c r="J109" s="43"/>
      <c r="K109" s="33"/>
      <c r="L109" s="87" t="s">
        <v>232</v>
      </c>
      <c r="M109" s="30" t="s">
        <v>241</v>
      </c>
      <c r="N109" s="57"/>
      <c r="O109" s="57"/>
      <c r="P109" s="80"/>
      <c r="Q109" s="39"/>
      <c r="R109" s="37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s="23" customFormat="1" ht="12.75" customHeight="1" hidden="1">
      <c r="A110" s="87" t="s">
        <v>234</v>
      </c>
      <c r="B110" s="84"/>
      <c r="C110" s="81"/>
      <c r="D110" s="30" t="s">
        <v>242</v>
      </c>
      <c r="E110" s="57" t="s">
        <v>20</v>
      </c>
      <c r="F110" s="57" t="s">
        <v>55</v>
      </c>
      <c r="G110" s="30"/>
      <c r="H110" s="58"/>
      <c r="I110" s="39">
        <f>I111</f>
        <v>0</v>
      </c>
      <c r="J110" s="39" t="e">
        <f>#REF!-#REF!</f>
        <v>#REF!</v>
      </c>
      <c r="K110" s="35"/>
      <c r="L110" s="87" t="s">
        <v>234</v>
      </c>
      <c r="M110" s="30" t="s">
        <v>242</v>
      </c>
      <c r="N110" s="57" t="s">
        <v>20</v>
      </c>
      <c r="O110" s="57" t="s">
        <v>55</v>
      </c>
      <c r="P110" s="30"/>
      <c r="Q110" s="39"/>
      <c r="R110" s="4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:29" s="25" customFormat="1" ht="12.75" customHeight="1" hidden="1">
      <c r="A111" s="82" t="s">
        <v>34</v>
      </c>
      <c r="B111" s="84"/>
      <c r="C111" s="81"/>
      <c r="D111" s="30" t="s">
        <v>242</v>
      </c>
      <c r="E111" s="57" t="s">
        <v>20</v>
      </c>
      <c r="F111" s="57" t="s">
        <v>55</v>
      </c>
      <c r="G111" s="30" t="s">
        <v>31</v>
      </c>
      <c r="H111" s="62"/>
      <c r="I111" s="39">
        <f>I112</f>
        <v>0</v>
      </c>
      <c r="J111" s="43"/>
      <c r="K111" s="33"/>
      <c r="L111" s="82" t="s">
        <v>34</v>
      </c>
      <c r="M111" s="30" t="s">
        <v>242</v>
      </c>
      <c r="N111" s="57" t="s">
        <v>20</v>
      </c>
      <c r="O111" s="57" t="s">
        <v>55</v>
      </c>
      <c r="P111" s="30" t="s">
        <v>31</v>
      </c>
      <c r="Q111" s="39"/>
      <c r="R111" s="37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 spans="1:29" s="25" customFormat="1" ht="12.75" customHeight="1" hidden="1">
      <c r="A112" s="82" t="s">
        <v>59</v>
      </c>
      <c r="B112" s="84"/>
      <c r="C112" s="81"/>
      <c r="D112" s="30" t="s">
        <v>242</v>
      </c>
      <c r="E112" s="57" t="s">
        <v>20</v>
      </c>
      <c r="F112" s="57" t="s">
        <v>55</v>
      </c>
      <c r="G112" s="30" t="s">
        <v>28</v>
      </c>
      <c r="H112" s="62"/>
      <c r="I112" s="39"/>
      <c r="J112" s="43"/>
      <c r="K112" s="33"/>
      <c r="L112" s="82" t="s">
        <v>59</v>
      </c>
      <c r="M112" s="30" t="s">
        <v>242</v>
      </c>
      <c r="N112" s="57" t="s">
        <v>20</v>
      </c>
      <c r="O112" s="57" t="s">
        <v>55</v>
      </c>
      <c r="P112" s="30" t="s">
        <v>28</v>
      </c>
      <c r="Q112" s="39"/>
      <c r="R112" s="37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 spans="1:29" s="23" customFormat="1" ht="12.75" customHeight="1" hidden="1">
      <c r="A113" s="87" t="s">
        <v>301</v>
      </c>
      <c r="B113" s="84"/>
      <c r="C113" s="81"/>
      <c r="D113" s="30" t="s">
        <v>242</v>
      </c>
      <c r="E113" s="57" t="s">
        <v>46</v>
      </c>
      <c r="F113" s="57" t="s">
        <v>18</v>
      </c>
      <c r="G113" s="30"/>
      <c r="H113" s="58"/>
      <c r="I113" s="39">
        <f>I114+I116</f>
        <v>90</v>
      </c>
      <c r="J113" s="39" t="e">
        <f>#REF!-#REF!</f>
        <v>#REF!</v>
      </c>
      <c r="K113" s="35"/>
      <c r="L113" s="87" t="s">
        <v>301</v>
      </c>
      <c r="M113" s="30" t="s">
        <v>242</v>
      </c>
      <c r="N113" s="57" t="s">
        <v>46</v>
      </c>
      <c r="O113" s="57" t="s">
        <v>18</v>
      </c>
      <c r="P113" s="30"/>
      <c r="Q113" s="39"/>
      <c r="R113" s="4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s="25" customFormat="1" ht="13.5" customHeight="1" hidden="1">
      <c r="A114" s="82" t="s">
        <v>34</v>
      </c>
      <c r="B114" s="84"/>
      <c r="C114" s="81"/>
      <c r="D114" s="30" t="s">
        <v>242</v>
      </c>
      <c r="E114" s="57" t="s">
        <v>46</v>
      </c>
      <c r="F114" s="57" t="s">
        <v>18</v>
      </c>
      <c r="G114" s="30" t="s">
        <v>31</v>
      </c>
      <c r="H114" s="62"/>
      <c r="I114" s="39">
        <f>I115</f>
        <v>68</v>
      </c>
      <c r="J114" s="43"/>
      <c r="K114" s="33"/>
      <c r="L114" s="82" t="s">
        <v>34</v>
      </c>
      <c r="M114" s="30" t="s">
        <v>242</v>
      </c>
      <c r="N114" s="57" t="s">
        <v>46</v>
      </c>
      <c r="O114" s="57" t="s">
        <v>18</v>
      </c>
      <c r="P114" s="30" t="s">
        <v>31</v>
      </c>
      <c r="Q114" s="39"/>
      <c r="R114" s="37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:29" s="25" customFormat="1" ht="12" customHeight="1" hidden="1">
      <c r="A115" s="82" t="s">
        <v>59</v>
      </c>
      <c r="B115" s="84"/>
      <c r="C115" s="81"/>
      <c r="D115" s="30" t="s">
        <v>242</v>
      </c>
      <c r="E115" s="57" t="s">
        <v>46</v>
      </c>
      <c r="F115" s="57" t="s">
        <v>18</v>
      </c>
      <c r="G115" s="30" t="s">
        <v>28</v>
      </c>
      <c r="H115" s="62"/>
      <c r="I115" s="39">
        <f>90-22</f>
        <v>68</v>
      </c>
      <c r="J115" s="43"/>
      <c r="K115" s="33"/>
      <c r="L115" s="82" t="s">
        <v>59</v>
      </c>
      <c r="M115" s="30" t="s">
        <v>242</v>
      </c>
      <c r="N115" s="57" t="s">
        <v>46</v>
      </c>
      <c r="O115" s="57" t="s">
        <v>18</v>
      </c>
      <c r="P115" s="30" t="s">
        <v>28</v>
      </c>
      <c r="Q115" s="39"/>
      <c r="R115" s="37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1:29" s="25" customFormat="1" ht="12.75" customHeight="1" hidden="1">
      <c r="A116" s="83" t="s">
        <v>32</v>
      </c>
      <c r="B116" s="84"/>
      <c r="C116" s="81"/>
      <c r="D116" s="30" t="s">
        <v>242</v>
      </c>
      <c r="E116" s="57" t="s">
        <v>46</v>
      </c>
      <c r="F116" s="57" t="s">
        <v>18</v>
      </c>
      <c r="G116" s="30" t="s">
        <v>29</v>
      </c>
      <c r="H116" s="62"/>
      <c r="I116" s="39">
        <f>I117</f>
        <v>22</v>
      </c>
      <c r="J116" s="43"/>
      <c r="K116" s="33"/>
      <c r="L116" s="83" t="s">
        <v>32</v>
      </c>
      <c r="M116" s="30" t="s">
        <v>242</v>
      </c>
      <c r="N116" s="57" t="s">
        <v>46</v>
      </c>
      <c r="O116" s="57" t="s">
        <v>18</v>
      </c>
      <c r="P116" s="30" t="s">
        <v>29</v>
      </c>
      <c r="Q116" s="39"/>
      <c r="R116" s="37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 spans="1:29" s="25" customFormat="1" ht="12.75" customHeight="1" hidden="1">
      <c r="A117" s="83" t="s">
        <v>33</v>
      </c>
      <c r="B117" s="84"/>
      <c r="C117" s="81"/>
      <c r="D117" s="30" t="s">
        <v>242</v>
      </c>
      <c r="E117" s="57" t="s">
        <v>46</v>
      </c>
      <c r="F117" s="57" t="s">
        <v>18</v>
      </c>
      <c r="G117" s="30" t="s">
        <v>12</v>
      </c>
      <c r="H117" s="62"/>
      <c r="I117" s="39">
        <v>22</v>
      </c>
      <c r="J117" s="43"/>
      <c r="K117" s="33"/>
      <c r="L117" s="83" t="s">
        <v>33</v>
      </c>
      <c r="M117" s="30" t="s">
        <v>242</v>
      </c>
      <c r="N117" s="57" t="s">
        <v>46</v>
      </c>
      <c r="O117" s="57" t="s">
        <v>18</v>
      </c>
      <c r="P117" s="30" t="s">
        <v>12</v>
      </c>
      <c r="Q117" s="39"/>
      <c r="R117" s="37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:29" s="25" customFormat="1" ht="12.75" customHeight="1" hidden="1">
      <c r="A118" s="152" t="s">
        <v>235</v>
      </c>
      <c r="B118" s="152"/>
      <c r="C118" s="152"/>
      <c r="D118" s="30" t="s">
        <v>237</v>
      </c>
      <c r="E118" s="57"/>
      <c r="F118" s="57"/>
      <c r="G118" s="80"/>
      <c r="H118" s="62"/>
      <c r="I118" s="39">
        <f>I119+I122</f>
        <v>0</v>
      </c>
      <c r="J118" s="43"/>
      <c r="K118" s="33"/>
      <c r="L118" s="80"/>
      <c r="M118" s="30" t="s">
        <v>237</v>
      </c>
      <c r="N118" s="57"/>
      <c r="O118" s="57"/>
      <c r="P118" s="80"/>
      <c r="Q118" s="39"/>
      <c r="R118" s="37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 spans="1:29" s="23" customFormat="1" ht="12.75" customHeight="1" hidden="1">
      <c r="A119" s="147" t="s">
        <v>151</v>
      </c>
      <c r="B119" s="139"/>
      <c r="C119" s="139"/>
      <c r="D119" s="30" t="s">
        <v>238</v>
      </c>
      <c r="E119" s="57" t="s">
        <v>56</v>
      </c>
      <c r="F119" s="57" t="s">
        <v>19</v>
      </c>
      <c r="G119" s="30"/>
      <c r="H119" s="58"/>
      <c r="I119" s="39">
        <f>I120</f>
        <v>0</v>
      </c>
      <c r="J119" s="39" t="e">
        <f>#REF!-#REF!</f>
        <v>#REF!</v>
      </c>
      <c r="K119" s="35"/>
      <c r="L119" s="30"/>
      <c r="M119" s="30" t="s">
        <v>238</v>
      </c>
      <c r="N119" s="57" t="s">
        <v>56</v>
      </c>
      <c r="O119" s="57" t="s">
        <v>19</v>
      </c>
      <c r="P119" s="30"/>
      <c r="Q119" s="39"/>
      <c r="R119" s="4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s="25" customFormat="1" ht="12.75" customHeight="1" hidden="1">
      <c r="A120" s="139" t="s">
        <v>34</v>
      </c>
      <c r="B120" s="139"/>
      <c r="C120" s="139"/>
      <c r="D120" s="30" t="s">
        <v>238</v>
      </c>
      <c r="E120" s="57" t="s">
        <v>56</v>
      </c>
      <c r="F120" s="57" t="s">
        <v>19</v>
      </c>
      <c r="G120" s="30" t="s">
        <v>31</v>
      </c>
      <c r="H120" s="62"/>
      <c r="I120" s="39">
        <f>I121</f>
        <v>0</v>
      </c>
      <c r="J120" s="43"/>
      <c r="K120" s="33"/>
      <c r="L120" s="80"/>
      <c r="M120" s="30" t="s">
        <v>238</v>
      </c>
      <c r="N120" s="57" t="s">
        <v>56</v>
      </c>
      <c r="O120" s="57" t="s">
        <v>19</v>
      </c>
      <c r="P120" s="30" t="s">
        <v>31</v>
      </c>
      <c r="Q120" s="39"/>
      <c r="R120" s="37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 spans="1:29" s="25" customFormat="1" ht="12.75" customHeight="1" hidden="1">
      <c r="A121" s="139" t="s">
        <v>59</v>
      </c>
      <c r="B121" s="139"/>
      <c r="C121" s="139"/>
      <c r="D121" s="30" t="s">
        <v>238</v>
      </c>
      <c r="E121" s="57" t="s">
        <v>56</v>
      </c>
      <c r="F121" s="57" t="s">
        <v>19</v>
      </c>
      <c r="G121" s="30" t="s">
        <v>28</v>
      </c>
      <c r="H121" s="62"/>
      <c r="I121" s="39"/>
      <c r="J121" s="43"/>
      <c r="K121" s="33"/>
      <c r="L121" s="80"/>
      <c r="M121" s="30" t="s">
        <v>238</v>
      </c>
      <c r="N121" s="57" t="s">
        <v>56</v>
      </c>
      <c r="O121" s="57" t="s">
        <v>19</v>
      </c>
      <c r="P121" s="30" t="s">
        <v>28</v>
      </c>
      <c r="Q121" s="39"/>
      <c r="R121" s="37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 spans="1:29" s="23" customFormat="1" ht="12.75" customHeight="1" hidden="1">
      <c r="A122" s="147" t="s">
        <v>151</v>
      </c>
      <c r="B122" s="139"/>
      <c r="C122" s="139"/>
      <c r="D122" s="30" t="s">
        <v>238</v>
      </c>
      <c r="E122" s="57"/>
      <c r="F122" s="57"/>
      <c r="G122" s="30"/>
      <c r="H122" s="58"/>
      <c r="I122" s="39">
        <f>I123</f>
        <v>0</v>
      </c>
      <c r="J122" s="39" t="e">
        <f>#REF!-#REF!</f>
        <v>#REF!</v>
      </c>
      <c r="K122" s="35"/>
      <c r="L122" s="30"/>
      <c r="M122" s="30" t="s">
        <v>238</v>
      </c>
      <c r="N122" s="57"/>
      <c r="O122" s="57"/>
      <c r="P122" s="30"/>
      <c r="Q122" s="39"/>
      <c r="R122" s="4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s="23" customFormat="1" ht="12.75" customHeight="1" hidden="1">
      <c r="A123" s="147" t="s">
        <v>302</v>
      </c>
      <c r="B123" s="139"/>
      <c r="C123" s="139"/>
      <c r="D123" s="30" t="s">
        <v>238</v>
      </c>
      <c r="E123" s="57" t="s">
        <v>46</v>
      </c>
      <c r="F123" s="57" t="s">
        <v>18</v>
      </c>
      <c r="G123" s="30"/>
      <c r="H123" s="58"/>
      <c r="I123" s="39">
        <f>I124</f>
        <v>0</v>
      </c>
      <c r="J123" s="39" t="e">
        <f>#REF!-#REF!</f>
        <v>#REF!</v>
      </c>
      <c r="K123" s="35"/>
      <c r="L123" s="30"/>
      <c r="M123" s="30" t="s">
        <v>238</v>
      </c>
      <c r="N123" s="57" t="s">
        <v>46</v>
      </c>
      <c r="O123" s="57" t="s">
        <v>18</v>
      </c>
      <c r="P123" s="30"/>
      <c r="Q123" s="39"/>
      <c r="R123" s="4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s="25" customFormat="1" ht="12.75" customHeight="1" hidden="1">
      <c r="A124" s="139" t="s">
        <v>34</v>
      </c>
      <c r="B124" s="139"/>
      <c r="C124" s="139"/>
      <c r="D124" s="30" t="s">
        <v>238</v>
      </c>
      <c r="E124" s="57" t="s">
        <v>46</v>
      </c>
      <c r="F124" s="57" t="s">
        <v>18</v>
      </c>
      <c r="G124" s="30" t="s">
        <v>31</v>
      </c>
      <c r="H124" s="62"/>
      <c r="I124" s="39">
        <f>I125</f>
        <v>0</v>
      </c>
      <c r="J124" s="43"/>
      <c r="K124" s="33"/>
      <c r="L124" s="80"/>
      <c r="M124" s="30" t="s">
        <v>238</v>
      </c>
      <c r="N124" s="57" t="s">
        <v>46</v>
      </c>
      <c r="O124" s="57" t="s">
        <v>18</v>
      </c>
      <c r="P124" s="30" t="s">
        <v>31</v>
      </c>
      <c r="Q124" s="39"/>
      <c r="R124" s="37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 spans="1:29" s="25" customFormat="1" ht="12.75" customHeight="1" hidden="1">
      <c r="A125" s="139" t="s">
        <v>59</v>
      </c>
      <c r="B125" s="139"/>
      <c r="C125" s="139"/>
      <c r="D125" s="30" t="s">
        <v>238</v>
      </c>
      <c r="E125" s="57" t="s">
        <v>46</v>
      </c>
      <c r="F125" s="57" t="s">
        <v>18</v>
      </c>
      <c r="G125" s="30" t="s">
        <v>28</v>
      </c>
      <c r="H125" s="62"/>
      <c r="I125" s="39"/>
      <c r="J125" s="43"/>
      <c r="K125" s="33"/>
      <c r="L125" s="30"/>
      <c r="M125" s="30" t="s">
        <v>238</v>
      </c>
      <c r="N125" s="57" t="s">
        <v>46</v>
      </c>
      <c r="O125" s="57" t="s">
        <v>18</v>
      </c>
      <c r="P125" s="30" t="s">
        <v>28</v>
      </c>
      <c r="Q125" s="39"/>
      <c r="R125" s="37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:29" s="25" customFormat="1" ht="12.75">
      <c r="A126" s="152" t="s">
        <v>236</v>
      </c>
      <c r="B126" s="152"/>
      <c r="C126" s="152"/>
      <c r="D126" s="30" t="s">
        <v>239</v>
      </c>
      <c r="E126" s="57"/>
      <c r="F126" s="57"/>
      <c r="G126" s="80"/>
      <c r="H126" s="62"/>
      <c r="I126" s="39">
        <f>I127</f>
        <v>1434.74</v>
      </c>
      <c r="J126" s="43"/>
      <c r="K126" s="33"/>
      <c r="L126" s="30" t="s">
        <v>236</v>
      </c>
      <c r="M126" s="30" t="s">
        <v>239</v>
      </c>
      <c r="N126" s="57"/>
      <c r="O126" s="57"/>
      <c r="P126" s="80"/>
      <c r="Q126" s="39">
        <f>Q127</f>
        <v>0</v>
      </c>
      <c r="R126" s="37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 spans="1:29" s="23" customFormat="1" ht="12.75" customHeight="1">
      <c r="A127" s="87" t="s">
        <v>151</v>
      </c>
      <c r="B127" s="84"/>
      <c r="C127" s="81"/>
      <c r="D127" s="30" t="s">
        <v>240</v>
      </c>
      <c r="E127" s="57" t="s">
        <v>56</v>
      </c>
      <c r="F127" s="57" t="s">
        <v>19</v>
      </c>
      <c r="G127" s="30"/>
      <c r="H127" s="58"/>
      <c r="I127" s="39">
        <f>I128</f>
        <v>1434.74</v>
      </c>
      <c r="J127" s="39" t="e">
        <f>#REF!-#REF!</f>
        <v>#REF!</v>
      </c>
      <c r="K127" s="35"/>
      <c r="L127" s="87" t="s">
        <v>151</v>
      </c>
      <c r="M127" s="30" t="s">
        <v>240</v>
      </c>
      <c r="N127" s="57" t="s">
        <v>56</v>
      </c>
      <c r="O127" s="57" t="s">
        <v>19</v>
      </c>
      <c r="P127" s="30"/>
      <c r="Q127" s="39">
        <f>Q128</f>
        <v>0</v>
      </c>
      <c r="R127" s="4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s="25" customFormat="1" ht="12.75" customHeight="1">
      <c r="A128" s="82" t="s">
        <v>34</v>
      </c>
      <c r="B128" s="84"/>
      <c r="C128" s="81"/>
      <c r="D128" s="30" t="s">
        <v>240</v>
      </c>
      <c r="E128" s="57" t="s">
        <v>56</v>
      </c>
      <c r="F128" s="57" t="s">
        <v>19</v>
      </c>
      <c r="G128" s="30" t="s">
        <v>31</v>
      </c>
      <c r="H128" s="62"/>
      <c r="I128" s="39">
        <f>I129</f>
        <v>1434.74</v>
      </c>
      <c r="J128" s="43"/>
      <c r="K128" s="33"/>
      <c r="L128" s="82" t="s">
        <v>34</v>
      </c>
      <c r="M128" s="30" t="s">
        <v>240</v>
      </c>
      <c r="N128" s="57" t="s">
        <v>56</v>
      </c>
      <c r="O128" s="57" t="s">
        <v>19</v>
      </c>
      <c r="P128" s="30" t="s">
        <v>31</v>
      </c>
      <c r="Q128" s="39">
        <f>Q129</f>
        <v>0</v>
      </c>
      <c r="R128" s="37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 spans="1:29" s="25" customFormat="1" ht="12.75" customHeight="1">
      <c r="A129" s="82" t="s">
        <v>59</v>
      </c>
      <c r="B129" s="84"/>
      <c r="C129" s="81"/>
      <c r="D129" s="30" t="s">
        <v>240</v>
      </c>
      <c r="E129" s="57" t="s">
        <v>56</v>
      </c>
      <c r="F129" s="57" t="s">
        <v>19</v>
      </c>
      <c r="G129" s="30" t="s">
        <v>28</v>
      </c>
      <c r="H129" s="62"/>
      <c r="I129" s="39">
        <v>1434.74</v>
      </c>
      <c r="J129" s="43"/>
      <c r="K129" s="33"/>
      <c r="L129" s="82" t="s">
        <v>59</v>
      </c>
      <c r="M129" s="30" t="s">
        <v>240</v>
      </c>
      <c r="N129" s="57" t="s">
        <v>56</v>
      </c>
      <c r="O129" s="57" t="s">
        <v>19</v>
      </c>
      <c r="P129" s="30" t="s">
        <v>28</v>
      </c>
      <c r="Q129" s="39">
        <f>1000-1000</f>
        <v>0</v>
      </c>
      <c r="R129" s="37"/>
      <c r="S129" s="20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 spans="1:29" s="27" customFormat="1" ht="51" hidden="1">
      <c r="A130" s="150" t="s">
        <v>321</v>
      </c>
      <c r="B130" s="150"/>
      <c r="C130" s="150"/>
      <c r="D130" s="47" t="s">
        <v>152</v>
      </c>
      <c r="E130" s="48"/>
      <c r="F130" s="48"/>
      <c r="G130" s="47"/>
      <c r="H130" s="49"/>
      <c r="I130" s="50">
        <f>I131</f>
        <v>0</v>
      </c>
      <c r="J130" s="44"/>
      <c r="K130" s="50">
        <f>K131</f>
        <v>0</v>
      </c>
      <c r="L130" s="47" t="s">
        <v>384</v>
      </c>
      <c r="M130" s="47" t="s">
        <v>152</v>
      </c>
      <c r="N130" s="48"/>
      <c r="O130" s="48"/>
      <c r="P130" s="47"/>
      <c r="Q130" s="50">
        <f>Q131</f>
        <v>0</v>
      </c>
      <c r="R130" s="44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</row>
    <row r="131" spans="1:29" s="23" customFormat="1" ht="16.5" customHeight="1" hidden="1">
      <c r="A131" s="82" t="s">
        <v>150</v>
      </c>
      <c r="B131" s="84"/>
      <c r="C131" s="81"/>
      <c r="D131" s="30" t="s">
        <v>153</v>
      </c>
      <c r="E131" s="57" t="s">
        <v>56</v>
      </c>
      <c r="F131" s="57" t="s">
        <v>19</v>
      </c>
      <c r="G131" s="30"/>
      <c r="H131" s="58"/>
      <c r="I131" s="39">
        <f>I132</f>
        <v>0</v>
      </c>
      <c r="J131" s="40"/>
      <c r="K131" s="35"/>
      <c r="L131" s="82" t="s">
        <v>150</v>
      </c>
      <c r="M131" s="30" t="s">
        <v>153</v>
      </c>
      <c r="N131" s="57" t="s">
        <v>56</v>
      </c>
      <c r="O131" s="57" t="s">
        <v>19</v>
      </c>
      <c r="P131" s="30"/>
      <c r="Q131" s="39">
        <f>Q132</f>
        <v>0</v>
      </c>
      <c r="R131" s="4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</row>
    <row r="132" spans="1:29" s="23" customFormat="1" ht="12.75" customHeight="1" hidden="1">
      <c r="A132" s="82" t="s">
        <v>151</v>
      </c>
      <c r="B132" s="84"/>
      <c r="C132" s="81"/>
      <c r="D132" s="30" t="s">
        <v>156</v>
      </c>
      <c r="E132" s="57" t="s">
        <v>154</v>
      </c>
      <c r="F132" s="57" t="s">
        <v>155</v>
      </c>
      <c r="G132" s="30"/>
      <c r="H132" s="58"/>
      <c r="I132" s="39">
        <f>I133</f>
        <v>0</v>
      </c>
      <c r="J132" s="40"/>
      <c r="K132" s="35"/>
      <c r="L132" s="82" t="s">
        <v>151</v>
      </c>
      <c r="M132" s="30" t="s">
        <v>396</v>
      </c>
      <c r="N132" s="57" t="s">
        <v>154</v>
      </c>
      <c r="O132" s="57" t="s">
        <v>155</v>
      </c>
      <c r="P132" s="30"/>
      <c r="Q132" s="39">
        <f>Q133</f>
        <v>0</v>
      </c>
      <c r="R132" s="4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1:29" s="23" customFormat="1" ht="12.75" customHeight="1" hidden="1">
      <c r="A133" s="82" t="s">
        <v>34</v>
      </c>
      <c r="B133" s="84"/>
      <c r="C133" s="81"/>
      <c r="D133" s="30" t="s">
        <v>156</v>
      </c>
      <c r="E133" s="57" t="s">
        <v>154</v>
      </c>
      <c r="F133" s="57" t="s">
        <v>155</v>
      </c>
      <c r="G133" s="30" t="s">
        <v>31</v>
      </c>
      <c r="H133" s="58"/>
      <c r="I133" s="39">
        <f>I134</f>
        <v>0</v>
      </c>
      <c r="J133" s="40"/>
      <c r="K133" s="35"/>
      <c r="L133" s="82" t="s">
        <v>34</v>
      </c>
      <c r="M133" s="30" t="s">
        <v>396</v>
      </c>
      <c r="N133" s="57" t="s">
        <v>154</v>
      </c>
      <c r="O133" s="57" t="s">
        <v>155</v>
      </c>
      <c r="P133" s="30" t="s">
        <v>31</v>
      </c>
      <c r="Q133" s="39">
        <f>Q134</f>
        <v>0</v>
      </c>
      <c r="R133" s="4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s="23" customFormat="1" ht="12.75" customHeight="1" hidden="1">
      <c r="A134" s="82" t="s">
        <v>59</v>
      </c>
      <c r="B134" s="84"/>
      <c r="C134" s="81"/>
      <c r="D134" s="30" t="s">
        <v>156</v>
      </c>
      <c r="E134" s="57" t="s">
        <v>154</v>
      </c>
      <c r="F134" s="57" t="s">
        <v>155</v>
      </c>
      <c r="G134" s="30" t="s">
        <v>28</v>
      </c>
      <c r="H134" s="58"/>
      <c r="I134" s="39"/>
      <c r="J134" s="40"/>
      <c r="K134" s="35"/>
      <c r="L134" s="82" t="s">
        <v>59</v>
      </c>
      <c r="M134" s="30" t="s">
        <v>396</v>
      </c>
      <c r="N134" s="57" t="s">
        <v>154</v>
      </c>
      <c r="O134" s="57" t="s">
        <v>155</v>
      </c>
      <c r="P134" s="30" t="s">
        <v>28</v>
      </c>
      <c r="Q134" s="39">
        <v>0</v>
      </c>
      <c r="R134" s="4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s="22" customFormat="1" ht="38.25">
      <c r="A135" s="150" t="s">
        <v>64</v>
      </c>
      <c r="B135" s="150"/>
      <c r="C135" s="150"/>
      <c r="D135" s="47" t="s">
        <v>105</v>
      </c>
      <c r="E135" s="48"/>
      <c r="F135" s="48"/>
      <c r="G135" s="47"/>
      <c r="H135" s="49"/>
      <c r="I135" s="50">
        <f>I136+I140+I144+I148</f>
        <v>800</v>
      </c>
      <c r="J135" s="37"/>
      <c r="K135" s="50">
        <f>K136+K140+K144+K148</f>
        <v>0</v>
      </c>
      <c r="L135" s="47" t="s">
        <v>64</v>
      </c>
      <c r="M135" s="47" t="s">
        <v>105</v>
      </c>
      <c r="N135" s="48"/>
      <c r="O135" s="48"/>
      <c r="P135" s="47"/>
      <c r="Q135" s="43">
        <f>Q136+Q140+Q144+Q148</f>
        <v>0</v>
      </c>
      <c r="R135" s="4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s="23" customFormat="1" ht="25.5" hidden="1">
      <c r="A136" s="139" t="s">
        <v>125</v>
      </c>
      <c r="B136" s="139"/>
      <c r="C136" s="139"/>
      <c r="D136" s="30" t="s">
        <v>131</v>
      </c>
      <c r="E136" s="57" t="s">
        <v>56</v>
      </c>
      <c r="F136" s="57" t="s">
        <v>17</v>
      </c>
      <c r="G136" s="30"/>
      <c r="H136" s="58"/>
      <c r="I136" s="39">
        <f>I137</f>
        <v>0</v>
      </c>
      <c r="J136" s="40">
        <v>0</v>
      </c>
      <c r="K136" s="35"/>
      <c r="L136" s="30" t="s">
        <v>125</v>
      </c>
      <c r="M136" s="30" t="s">
        <v>131</v>
      </c>
      <c r="N136" s="57" t="s">
        <v>56</v>
      </c>
      <c r="O136" s="57" t="s">
        <v>17</v>
      </c>
      <c r="P136" s="30"/>
      <c r="Q136" s="39">
        <f>Q137</f>
        <v>0</v>
      </c>
      <c r="R136" s="4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s="23" customFormat="1" ht="12.75" customHeight="1" hidden="1">
      <c r="A137" s="82" t="s">
        <v>126</v>
      </c>
      <c r="B137" s="84"/>
      <c r="C137" s="81"/>
      <c r="D137" s="30" t="s">
        <v>132</v>
      </c>
      <c r="E137" s="57" t="s">
        <v>56</v>
      </c>
      <c r="F137" s="57" t="s">
        <v>17</v>
      </c>
      <c r="G137" s="30"/>
      <c r="H137" s="58"/>
      <c r="I137" s="39">
        <f>I138</f>
        <v>0</v>
      </c>
      <c r="J137" s="40">
        <v>0</v>
      </c>
      <c r="K137" s="35"/>
      <c r="L137" s="82" t="s">
        <v>126</v>
      </c>
      <c r="M137" s="30" t="s">
        <v>132</v>
      </c>
      <c r="N137" s="57" t="s">
        <v>56</v>
      </c>
      <c r="O137" s="57" t="s">
        <v>17</v>
      </c>
      <c r="P137" s="30"/>
      <c r="Q137" s="39">
        <f>Q138</f>
        <v>0</v>
      </c>
      <c r="R137" s="4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s="23" customFormat="1" ht="13.5" customHeight="1" hidden="1">
      <c r="A138" s="82" t="s">
        <v>32</v>
      </c>
      <c r="B138" s="84"/>
      <c r="C138" s="81"/>
      <c r="D138" s="30" t="s">
        <v>132</v>
      </c>
      <c r="E138" s="57" t="s">
        <v>56</v>
      </c>
      <c r="F138" s="57" t="s">
        <v>17</v>
      </c>
      <c r="G138" s="30" t="s">
        <v>29</v>
      </c>
      <c r="H138" s="58"/>
      <c r="I138" s="39">
        <f>I139</f>
        <v>0</v>
      </c>
      <c r="J138" s="40"/>
      <c r="K138" s="35"/>
      <c r="L138" s="82" t="s">
        <v>32</v>
      </c>
      <c r="M138" s="30" t="s">
        <v>132</v>
      </c>
      <c r="N138" s="57" t="s">
        <v>56</v>
      </c>
      <c r="O138" s="57" t="s">
        <v>17</v>
      </c>
      <c r="P138" s="30" t="s">
        <v>29</v>
      </c>
      <c r="Q138" s="39">
        <f>Q139</f>
        <v>0</v>
      </c>
      <c r="R138" s="4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s="23" customFormat="1" ht="24.75" customHeight="1" hidden="1">
      <c r="A139" s="82" t="s">
        <v>297</v>
      </c>
      <c r="B139" s="84"/>
      <c r="C139" s="81"/>
      <c r="D139" s="30" t="s">
        <v>132</v>
      </c>
      <c r="E139" s="57" t="s">
        <v>56</v>
      </c>
      <c r="F139" s="57" t="s">
        <v>17</v>
      </c>
      <c r="G139" s="30" t="s">
        <v>12</v>
      </c>
      <c r="H139" s="58"/>
      <c r="I139" s="39">
        <v>0</v>
      </c>
      <c r="J139" s="40"/>
      <c r="K139" s="35"/>
      <c r="L139" s="82" t="s">
        <v>297</v>
      </c>
      <c r="M139" s="30" t="s">
        <v>132</v>
      </c>
      <c r="N139" s="57" t="s">
        <v>56</v>
      </c>
      <c r="O139" s="57" t="s">
        <v>17</v>
      </c>
      <c r="P139" s="30" t="s">
        <v>12</v>
      </c>
      <c r="Q139" s="39">
        <v>0</v>
      </c>
      <c r="R139" s="4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s="23" customFormat="1" ht="25.5">
      <c r="A140" s="139" t="s">
        <v>127</v>
      </c>
      <c r="B140" s="139"/>
      <c r="C140" s="139"/>
      <c r="D140" s="30" t="s">
        <v>133</v>
      </c>
      <c r="E140" s="57" t="s">
        <v>56</v>
      </c>
      <c r="F140" s="57" t="s">
        <v>17</v>
      </c>
      <c r="G140" s="30"/>
      <c r="H140" s="58"/>
      <c r="I140" s="39">
        <f>I141</f>
        <v>0</v>
      </c>
      <c r="J140" s="40">
        <v>0</v>
      </c>
      <c r="K140" s="35"/>
      <c r="L140" s="30" t="s">
        <v>127</v>
      </c>
      <c r="M140" s="30" t="s">
        <v>133</v>
      </c>
      <c r="N140" s="57" t="s">
        <v>56</v>
      </c>
      <c r="O140" s="57" t="s">
        <v>17</v>
      </c>
      <c r="P140" s="30"/>
      <c r="Q140" s="39">
        <f>Q141</f>
        <v>0</v>
      </c>
      <c r="R140" s="4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 s="23" customFormat="1" ht="30" customHeight="1">
      <c r="A141" s="82" t="s">
        <v>128</v>
      </c>
      <c r="B141" s="84"/>
      <c r="C141" s="81"/>
      <c r="D141" s="30" t="s">
        <v>134</v>
      </c>
      <c r="E141" s="57" t="s">
        <v>56</v>
      </c>
      <c r="F141" s="57" t="s">
        <v>17</v>
      </c>
      <c r="G141" s="30"/>
      <c r="H141" s="58"/>
      <c r="I141" s="39">
        <f>I142</f>
        <v>0</v>
      </c>
      <c r="J141" s="40"/>
      <c r="K141" s="35"/>
      <c r="L141" s="82" t="s">
        <v>128</v>
      </c>
      <c r="M141" s="30" t="s">
        <v>134</v>
      </c>
      <c r="N141" s="57" t="s">
        <v>56</v>
      </c>
      <c r="O141" s="57" t="s">
        <v>17</v>
      </c>
      <c r="P141" s="30"/>
      <c r="Q141" s="39">
        <f>Q142</f>
        <v>0</v>
      </c>
      <c r="R141" s="4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 s="23" customFormat="1" ht="12.75" customHeight="1">
      <c r="A142" s="82" t="s">
        <v>34</v>
      </c>
      <c r="B142" s="84"/>
      <c r="C142" s="81"/>
      <c r="D142" s="30" t="s">
        <v>134</v>
      </c>
      <c r="E142" s="57" t="s">
        <v>56</v>
      </c>
      <c r="F142" s="57" t="s">
        <v>17</v>
      </c>
      <c r="G142" s="30" t="s">
        <v>31</v>
      </c>
      <c r="H142" s="58"/>
      <c r="I142" s="39">
        <f>I143</f>
        <v>0</v>
      </c>
      <c r="J142" s="40"/>
      <c r="K142" s="35"/>
      <c r="L142" s="82" t="s">
        <v>34</v>
      </c>
      <c r="M142" s="30" t="s">
        <v>134</v>
      </c>
      <c r="N142" s="57" t="s">
        <v>56</v>
      </c>
      <c r="O142" s="57" t="s">
        <v>17</v>
      </c>
      <c r="P142" s="30" t="s">
        <v>31</v>
      </c>
      <c r="Q142" s="39">
        <f>Q143</f>
        <v>0</v>
      </c>
      <c r="R142" s="4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1:29" s="23" customFormat="1" ht="12.75" customHeight="1">
      <c r="A143" s="82" t="s">
        <v>59</v>
      </c>
      <c r="B143" s="84"/>
      <c r="C143" s="81"/>
      <c r="D143" s="30" t="s">
        <v>134</v>
      </c>
      <c r="E143" s="57" t="s">
        <v>56</v>
      </c>
      <c r="F143" s="57" t="s">
        <v>17</v>
      </c>
      <c r="G143" s="30" t="s">
        <v>28</v>
      </c>
      <c r="H143" s="58"/>
      <c r="I143" s="39">
        <v>0</v>
      </c>
      <c r="J143" s="40">
        <v>0</v>
      </c>
      <c r="K143" s="35"/>
      <c r="L143" s="82" t="s">
        <v>59</v>
      </c>
      <c r="M143" s="30" t="s">
        <v>134</v>
      </c>
      <c r="N143" s="57" t="s">
        <v>56</v>
      </c>
      <c r="O143" s="57" t="s">
        <v>17</v>
      </c>
      <c r="P143" s="30" t="s">
        <v>28</v>
      </c>
      <c r="Q143" s="39">
        <f>100-100</f>
        <v>0</v>
      </c>
      <c r="R143" s="4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s="23" customFormat="1" ht="27" customHeight="1" hidden="1">
      <c r="A144" s="139" t="s">
        <v>129</v>
      </c>
      <c r="B144" s="139"/>
      <c r="C144" s="139"/>
      <c r="D144" s="30" t="s">
        <v>135</v>
      </c>
      <c r="E144" s="57" t="s">
        <v>56</v>
      </c>
      <c r="F144" s="57" t="s">
        <v>17</v>
      </c>
      <c r="G144" s="30"/>
      <c r="H144" s="58"/>
      <c r="I144" s="39">
        <f>I145</f>
        <v>800</v>
      </c>
      <c r="J144" s="40"/>
      <c r="K144" s="35"/>
      <c r="L144" s="30" t="s">
        <v>129</v>
      </c>
      <c r="M144" s="30" t="s">
        <v>135</v>
      </c>
      <c r="N144" s="57" t="s">
        <v>56</v>
      </c>
      <c r="O144" s="57" t="s">
        <v>17</v>
      </c>
      <c r="P144" s="30"/>
      <c r="Q144" s="39">
        <f>Q145</f>
        <v>0</v>
      </c>
      <c r="R144" s="4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29" s="23" customFormat="1" ht="24" customHeight="1" hidden="1">
      <c r="A145" s="82" t="s">
        <v>130</v>
      </c>
      <c r="B145" s="84"/>
      <c r="C145" s="81"/>
      <c r="D145" s="30" t="s">
        <v>136</v>
      </c>
      <c r="E145" s="57" t="s">
        <v>56</v>
      </c>
      <c r="F145" s="57" t="s">
        <v>17</v>
      </c>
      <c r="G145" s="30"/>
      <c r="H145" s="58"/>
      <c r="I145" s="39">
        <f>I146</f>
        <v>800</v>
      </c>
      <c r="J145" s="40"/>
      <c r="K145" s="35"/>
      <c r="L145" s="82" t="s">
        <v>130</v>
      </c>
      <c r="M145" s="30" t="s">
        <v>136</v>
      </c>
      <c r="N145" s="57" t="s">
        <v>56</v>
      </c>
      <c r="O145" s="57" t="s">
        <v>17</v>
      </c>
      <c r="P145" s="30"/>
      <c r="Q145" s="39">
        <f>Q146</f>
        <v>0</v>
      </c>
      <c r="R145" s="4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1:29" s="23" customFormat="1" ht="12.75" customHeight="1" hidden="1">
      <c r="A146" s="82" t="s">
        <v>34</v>
      </c>
      <c r="B146" s="84"/>
      <c r="C146" s="81"/>
      <c r="D146" s="30" t="s">
        <v>136</v>
      </c>
      <c r="E146" s="57" t="s">
        <v>56</v>
      </c>
      <c r="F146" s="57" t="s">
        <v>17</v>
      </c>
      <c r="G146" s="30" t="s">
        <v>31</v>
      </c>
      <c r="H146" s="58"/>
      <c r="I146" s="39">
        <f>I147</f>
        <v>800</v>
      </c>
      <c r="J146" s="40"/>
      <c r="K146" s="35"/>
      <c r="L146" s="82" t="s">
        <v>34</v>
      </c>
      <c r="M146" s="30" t="s">
        <v>136</v>
      </c>
      <c r="N146" s="57" t="s">
        <v>56</v>
      </c>
      <c r="O146" s="57" t="s">
        <v>17</v>
      </c>
      <c r="P146" s="30" t="s">
        <v>31</v>
      </c>
      <c r="Q146" s="39">
        <f>Q147</f>
        <v>0</v>
      </c>
      <c r="R146" s="4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1:29" s="23" customFormat="1" ht="12.75" customHeight="1" hidden="1">
      <c r="A147" s="82" t="s">
        <v>59</v>
      </c>
      <c r="B147" s="84"/>
      <c r="C147" s="81"/>
      <c r="D147" s="30" t="s">
        <v>136</v>
      </c>
      <c r="E147" s="57" t="s">
        <v>56</v>
      </c>
      <c r="F147" s="57" t="s">
        <v>17</v>
      </c>
      <c r="G147" s="30" t="s">
        <v>28</v>
      </c>
      <c r="H147" s="58"/>
      <c r="I147" s="39">
        <v>800</v>
      </c>
      <c r="J147" s="40"/>
      <c r="K147" s="35"/>
      <c r="L147" s="82" t="s">
        <v>59</v>
      </c>
      <c r="M147" s="30" t="s">
        <v>136</v>
      </c>
      <c r="N147" s="57" t="s">
        <v>56</v>
      </c>
      <c r="O147" s="57" t="s">
        <v>17</v>
      </c>
      <c r="P147" s="30" t="s">
        <v>28</v>
      </c>
      <c r="Q147" s="39">
        <v>0</v>
      </c>
      <c r="R147" s="4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1:29" s="23" customFormat="1" ht="36" customHeight="1" hidden="1">
      <c r="A148" s="139" t="s">
        <v>103</v>
      </c>
      <c r="B148" s="139"/>
      <c r="C148" s="139"/>
      <c r="D148" s="30" t="s">
        <v>106</v>
      </c>
      <c r="E148" s="57" t="s">
        <v>56</v>
      </c>
      <c r="F148" s="57" t="s">
        <v>18</v>
      </c>
      <c r="G148" s="30"/>
      <c r="H148" s="58"/>
      <c r="I148" s="39">
        <f>I149</f>
        <v>0</v>
      </c>
      <c r="J148" s="40">
        <v>0</v>
      </c>
      <c r="K148" s="35"/>
      <c r="L148" s="30" t="s">
        <v>103</v>
      </c>
      <c r="M148" s="30" t="s">
        <v>106</v>
      </c>
      <c r="N148" s="57" t="s">
        <v>56</v>
      </c>
      <c r="O148" s="57" t="s">
        <v>18</v>
      </c>
      <c r="P148" s="30"/>
      <c r="Q148" s="39">
        <f>Q149</f>
        <v>0</v>
      </c>
      <c r="R148" s="4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1:29" s="23" customFormat="1" ht="12.75" customHeight="1" hidden="1">
      <c r="A149" s="82" t="s">
        <v>104</v>
      </c>
      <c r="B149" s="84"/>
      <c r="C149" s="81"/>
      <c r="D149" s="30" t="s">
        <v>107</v>
      </c>
      <c r="E149" s="57" t="s">
        <v>56</v>
      </c>
      <c r="F149" s="57" t="s">
        <v>18</v>
      </c>
      <c r="G149" s="30"/>
      <c r="H149" s="58"/>
      <c r="I149" s="39">
        <f>I150</f>
        <v>0</v>
      </c>
      <c r="J149" s="40"/>
      <c r="K149" s="35"/>
      <c r="L149" s="82" t="s">
        <v>104</v>
      </c>
      <c r="M149" s="30" t="s">
        <v>107</v>
      </c>
      <c r="N149" s="57" t="s">
        <v>56</v>
      </c>
      <c r="O149" s="57" t="s">
        <v>18</v>
      </c>
      <c r="P149" s="30"/>
      <c r="Q149" s="39">
        <f>Q150</f>
        <v>0</v>
      </c>
      <c r="R149" s="4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1:29" s="23" customFormat="1" ht="12.75" customHeight="1" hidden="1">
      <c r="A150" s="82" t="s">
        <v>32</v>
      </c>
      <c r="B150" s="84"/>
      <c r="C150" s="81"/>
      <c r="D150" s="30" t="s">
        <v>107</v>
      </c>
      <c r="E150" s="57" t="s">
        <v>56</v>
      </c>
      <c r="F150" s="57" t="s">
        <v>18</v>
      </c>
      <c r="G150" s="30" t="s">
        <v>29</v>
      </c>
      <c r="H150" s="58"/>
      <c r="I150" s="39">
        <f>I151</f>
        <v>0</v>
      </c>
      <c r="J150" s="40"/>
      <c r="K150" s="35"/>
      <c r="L150" s="82" t="s">
        <v>32</v>
      </c>
      <c r="M150" s="30" t="s">
        <v>107</v>
      </c>
      <c r="N150" s="57" t="s">
        <v>56</v>
      </c>
      <c r="O150" s="57" t="s">
        <v>18</v>
      </c>
      <c r="P150" s="30" t="s">
        <v>29</v>
      </c>
      <c r="Q150" s="39">
        <f>Q151</f>
        <v>0</v>
      </c>
      <c r="R150" s="4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1:29" s="23" customFormat="1" ht="24.75" customHeight="1" hidden="1">
      <c r="A151" s="82" t="s">
        <v>299</v>
      </c>
      <c r="B151" s="84"/>
      <c r="C151" s="81"/>
      <c r="D151" s="30" t="s">
        <v>107</v>
      </c>
      <c r="E151" s="57" t="s">
        <v>56</v>
      </c>
      <c r="F151" s="57" t="s">
        <v>18</v>
      </c>
      <c r="G151" s="30" t="s">
        <v>12</v>
      </c>
      <c r="H151" s="58"/>
      <c r="I151" s="39">
        <f>1354.4-1354.4</f>
        <v>0</v>
      </c>
      <c r="J151" s="40"/>
      <c r="K151" s="35"/>
      <c r="L151" s="82" t="s">
        <v>299</v>
      </c>
      <c r="M151" s="30" t="s">
        <v>107</v>
      </c>
      <c r="N151" s="57" t="s">
        <v>56</v>
      </c>
      <c r="O151" s="57" t="s">
        <v>18</v>
      </c>
      <c r="P151" s="30" t="s">
        <v>12</v>
      </c>
      <c r="Q151" s="39">
        <v>0</v>
      </c>
      <c r="R151" s="4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1:29" s="25" customFormat="1" ht="38.25">
      <c r="A152" s="150" t="s">
        <v>322</v>
      </c>
      <c r="B152" s="150"/>
      <c r="C152" s="150"/>
      <c r="D152" s="47" t="s">
        <v>163</v>
      </c>
      <c r="E152" s="48"/>
      <c r="F152" s="48"/>
      <c r="G152" s="47"/>
      <c r="H152" s="49"/>
      <c r="I152" s="50">
        <f>I153+I162</f>
        <v>1029.12</v>
      </c>
      <c r="J152" s="43" t="e">
        <f>#REF!-#REF!</f>
        <v>#REF!</v>
      </c>
      <c r="K152" s="50">
        <f>K153+K162</f>
        <v>0</v>
      </c>
      <c r="L152" s="80" t="s">
        <v>322</v>
      </c>
      <c r="M152" s="47" t="s">
        <v>163</v>
      </c>
      <c r="N152" s="48"/>
      <c r="O152" s="48"/>
      <c r="P152" s="47"/>
      <c r="Q152" s="43">
        <f>Q153+Q162</f>
        <v>1114.54</v>
      </c>
      <c r="R152" s="37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 spans="1:29" s="22" customFormat="1" ht="28.5" customHeight="1">
      <c r="A153" s="153" t="s">
        <v>157</v>
      </c>
      <c r="B153" s="153"/>
      <c r="C153" s="153"/>
      <c r="D153" s="59" t="s">
        <v>164</v>
      </c>
      <c r="E153" s="54"/>
      <c r="F153" s="54"/>
      <c r="G153" s="59"/>
      <c r="H153" s="60"/>
      <c r="I153" s="61">
        <f>I154+I158</f>
        <v>924.12</v>
      </c>
      <c r="J153" s="42">
        <f>J154</f>
        <v>0</v>
      </c>
      <c r="K153" s="36"/>
      <c r="L153" s="59" t="s">
        <v>157</v>
      </c>
      <c r="M153" s="59" t="s">
        <v>164</v>
      </c>
      <c r="N153" s="54"/>
      <c r="O153" s="54"/>
      <c r="P153" s="59"/>
      <c r="Q153" s="39">
        <f>Q154+Q158</f>
        <v>914.54</v>
      </c>
      <c r="R153" s="4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</row>
    <row r="154" spans="1:29" s="22" customFormat="1" ht="12.75" customHeight="1">
      <c r="A154" s="147" t="s">
        <v>158</v>
      </c>
      <c r="B154" s="147"/>
      <c r="C154" s="147"/>
      <c r="D154" s="30" t="s">
        <v>165</v>
      </c>
      <c r="E154" s="57" t="s">
        <v>38</v>
      </c>
      <c r="F154" s="57" t="s">
        <v>38</v>
      </c>
      <c r="G154" s="30"/>
      <c r="H154" s="58"/>
      <c r="I154" s="39">
        <f>I155</f>
        <v>819.54</v>
      </c>
      <c r="J154" s="41">
        <f>J156</f>
        <v>0</v>
      </c>
      <c r="K154" s="36"/>
      <c r="L154" s="59" t="s">
        <v>430</v>
      </c>
      <c r="M154" s="30" t="s">
        <v>165</v>
      </c>
      <c r="N154" s="57" t="s">
        <v>38</v>
      </c>
      <c r="O154" s="57" t="s">
        <v>38</v>
      </c>
      <c r="P154" s="30"/>
      <c r="Q154" s="39">
        <f>Q155</f>
        <v>819.54</v>
      </c>
      <c r="R154" s="4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</row>
    <row r="155" spans="1:29" s="23" customFormat="1" ht="12.75" customHeight="1">
      <c r="A155" s="147" t="s">
        <v>159</v>
      </c>
      <c r="B155" s="147"/>
      <c r="C155" s="147"/>
      <c r="D155" s="30" t="s">
        <v>166</v>
      </c>
      <c r="E155" s="57" t="s">
        <v>38</v>
      </c>
      <c r="F155" s="57" t="s">
        <v>38</v>
      </c>
      <c r="G155" s="30"/>
      <c r="H155" s="58"/>
      <c r="I155" s="39">
        <f>I156</f>
        <v>819.54</v>
      </c>
      <c r="J155" s="40"/>
      <c r="K155" s="35"/>
      <c r="L155" s="30" t="s">
        <v>159</v>
      </c>
      <c r="M155" s="30" t="s">
        <v>166</v>
      </c>
      <c r="N155" s="57" t="s">
        <v>38</v>
      </c>
      <c r="O155" s="57" t="s">
        <v>38</v>
      </c>
      <c r="P155" s="30"/>
      <c r="Q155" s="39">
        <f>Q156</f>
        <v>819.54</v>
      </c>
      <c r="R155" s="4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s="23" customFormat="1" ht="12.75" customHeight="1">
      <c r="A156" s="139" t="s">
        <v>34</v>
      </c>
      <c r="B156" s="139"/>
      <c r="C156" s="139"/>
      <c r="D156" s="30" t="s">
        <v>166</v>
      </c>
      <c r="E156" s="57" t="s">
        <v>38</v>
      </c>
      <c r="F156" s="57" t="s">
        <v>38</v>
      </c>
      <c r="G156" s="30" t="s">
        <v>31</v>
      </c>
      <c r="H156" s="58"/>
      <c r="I156" s="39">
        <f>I157</f>
        <v>819.54</v>
      </c>
      <c r="J156" s="40"/>
      <c r="K156" s="35"/>
      <c r="L156" s="30" t="s">
        <v>34</v>
      </c>
      <c r="M156" s="30" t="s">
        <v>166</v>
      </c>
      <c r="N156" s="57" t="s">
        <v>38</v>
      </c>
      <c r="O156" s="57" t="s">
        <v>38</v>
      </c>
      <c r="P156" s="30" t="s">
        <v>31</v>
      </c>
      <c r="Q156" s="39">
        <f>Q157</f>
        <v>819.54</v>
      </c>
      <c r="R156" s="4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s="22" customFormat="1" ht="12.75" customHeight="1">
      <c r="A157" s="139" t="s">
        <v>59</v>
      </c>
      <c r="B157" s="139"/>
      <c r="C157" s="139"/>
      <c r="D157" s="30" t="s">
        <v>166</v>
      </c>
      <c r="E157" s="57" t="s">
        <v>38</v>
      </c>
      <c r="F157" s="57" t="s">
        <v>38</v>
      </c>
      <c r="G157" s="30" t="s">
        <v>28</v>
      </c>
      <c r="H157" s="58"/>
      <c r="I157" s="39">
        <f>809.12+10.42</f>
        <v>819.54</v>
      </c>
      <c r="J157" s="41">
        <f>J159</f>
        <v>0</v>
      </c>
      <c r="K157" s="36"/>
      <c r="L157" s="59" t="s">
        <v>59</v>
      </c>
      <c r="M157" s="30" t="s">
        <v>166</v>
      </c>
      <c r="N157" s="57" t="s">
        <v>38</v>
      </c>
      <c r="O157" s="57" t="s">
        <v>38</v>
      </c>
      <c r="P157" s="30" t="s">
        <v>28</v>
      </c>
      <c r="Q157" s="39">
        <v>819.54</v>
      </c>
      <c r="R157" s="4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1:29" s="23" customFormat="1" ht="26.25" customHeight="1">
      <c r="A158" s="139" t="s">
        <v>160</v>
      </c>
      <c r="B158" s="139"/>
      <c r="C158" s="139"/>
      <c r="D158" s="30" t="s">
        <v>167</v>
      </c>
      <c r="E158" s="57" t="s">
        <v>38</v>
      </c>
      <c r="F158" s="57" t="s">
        <v>38</v>
      </c>
      <c r="G158" s="30"/>
      <c r="H158" s="58"/>
      <c r="I158" s="39">
        <f>I159</f>
        <v>104.58</v>
      </c>
      <c r="J158" s="40"/>
      <c r="K158" s="35"/>
      <c r="L158" s="30" t="s">
        <v>160</v>
      </c>
      <c r="M158" s="30" t="s">
        <v>167</v>
      </c>
      <c r="N158" s="57" t="s">
        <v>38</v>
      </c>
      <c r="O158" s="57" t="s">
        <v>38</v>
      </c>
      <c r="P158" s="30"/>
      <c r="Q158" s="39">
        <f>Q159</f>
        <v>95</v>
      </c>
      <c r="R158" s="4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1:29" s="23" customFormat="1" ht="12.75" customHeight="1">
      <c r="A159" s="147" t="s">
        <v>159</v>
      </c>
      <c r="B159" s="147"/>
      <c r="C159" s="147"/>
      <c r="D159" s="30" t="s">
        <v>168</v>
      </c>
      <c r="E159" s="57" t="s">
        <v>38</v>
      </c>
      <c r="F159" s="57" t="s">
        <v>38</v>
      </c>
      <c r="G159" s="30"/>
      <c r="H159" s="58"/>
      <c r="I159" s="39">
        <f>I160</f>
        <v>104.58</v>
      </c>
      <c r="J159" s="40"/>
      <c r="K159" s="35"/>
      <c r="L159" s="30" t="s">
        <v>159</v>
      </c>
      <c r="M159" s="30" t="s">
        <v>168</v>
      </c>
      <c r="N159" s="57" t="s">
        <v>38</v>
      </c>
      <c r="O159" s="57" t="s">
        <v>38</v>
      </c>
      <c r="P159" s="30"/>
      <c r="Q159" s="39">
        <f>Q160</f>
        <v>95</v>
      </c>
      <c r="R159" s="4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1:29" s="23" customFormat="1" ht="12.75" customHeight="1">
      <c r="A160" s="139" t="s">
        <v>34</v>
      </c>
      <c r="B160" s="139"/>
      <c r="C160" s="139"/>
      <c r="D160" s="30" t="s">
        <v>168</v>
      </c>
      <c r="E160" s="57" t="s">
        <v>38</v>
      </c>
      <c r="F160" s="57" t="s">
        <v>38</v>
      </c>
      <c r="G160" s="30" t="s">
        <v>31</v>
      </c>
      <c r="H160" s="58"/>
      <c r="I160" s="39">
        <f>I161</f>
        <v>104.58</v>
      </c>
      <c r="J160" s="89">
        <f>J161</f>
        <v>0</v>
      </c>
      <c r="K160" s="35"/>
      <c r="L160" s="30" t="s">
        <v>34</v>
      </c>
      <c r="M160" s="30" t="s">
        <v>168</v>
      </c>
      <c r="N160" s="57" t="s">
        <v>38</v>
      </c>
      <c r="O160" s="57" t="s">
        <v>38</v>
      </c>
      <c r="P160" s="30" t="s">
        <v>31</v>
      </c>
      <c r="Q160" s="39">
        <f>Q161</f>
        <v>95</v>
      </c>
      <c r="R160" s="4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1:29" s="22" customFormat="1" ht="12.75" customHeight="1">
      <c r="A161" s="139" t="s">
        <v>59</v>
      </c>
      <c r="B161" s="139"/>
      <c r="C161" s="139"/>
      <c r="D161" s="30" t="s">
        <v>168</v>
      </c>
      <c r="E161" s="57" t="s">
        <v>38</v>
      </c>
      <c r="F161" s="57" t="s">
        <v>38</v>
      </c>
      <c r="G161" s="30" t="s">
        <v>28</v>
      </c>
      <c r="H161" s="58"/>
      <c r="I161" s="39">
        <f>115-10.42</f>
        <v>104.58</v>
      </c>
      <c r="J161" s="41">
        <f>J163</f>
        <v>0</v>
      </c>
      <c r="K161" s="36"/>
      <c r="L161" s="59" t="s">
        <v>59</v>
      </c>
      <c r="M161" s="30" t="s">
        <v>168</v>
      </c>
      <c r="N161" s="57" t="s">
        <v>38</v>
      </c>
      <c r="O161" s="57" t="s">
        <v>38</v>
      </c>
      <c r="P161" s="30" t="s">
        <v>28</v>
      </c>
      <c r="Q161" s="39">
        <f>120-25</f>
        <v>95</v>
      </c>
      <c r="R161" s="4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</row>
    <row r="162" spans="1:29" s="22" customFormat="1" ht="25.5">
      <c r="A162" s="153" t="s">
        <v>161</v>
      </c>
      <c r="B162" s="153"/>
      <c r="C162" s="153"/>
      <c r="D162" s="59" t="s">
        <v>169</v>
      </c>
      <c r="E162" s="54"/>
      <c r="F162" s="54"/>
      <c r="G162" s="59"/>
      <c r="H162" s="60"/>
      <c r="I162" s="61">
        <f>I163</f>
        <v>105</v>
      </c>
      <c r="J162" s="41"/>
      <c r="K162" s="36"/>
      <c r="L162" s="59" t="s">
        <v>161</v>
      </c>
      <c r="M162" s="59" t="s">
        <v>169</v>
      </c>
      <c r="N162" s="54"/>
      <c r="O162" s="54"/>
      <c r="P162" s="59"/>
      <c r="Q162" s="39">
        <f>Q163</f>
        <v>200</v>
      </c>
      <c r="R162" s="4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</row>
    <row r="163" spans="1:29" s="23" customFormat="1" ht="12.75" customHeight="1">
      <c r="A163" s="147" t="s">
        <v>162</v>
      </c>
      <c r="B163" s="147"/>
      <c r="C163" s="147"/>
      <c r="D163" s="30" t="s">
        <v>170</v>
      </c>
      <c r="E163" s="57" t="s">
        <v>38</v>
      </c>
      <c r="F163" s="57" t="s">
        <v>38</v>
      </c>
      <c r="G163" s="30"/>
      <c r="H163" s="58"/>
      <c r="I163" s="39">
        <f>I164</f>
        <v>105</v>
      </c>
      <c r="J163" s="40"/>
      <c r="K163" s="35"/>
      <c r="L163" s="30" t="s">
        <v>431</v>
      </c>
      <c r="M163" s="30" t="s">
        <v>170</v>
      </c>
      <c r="N163" s="57" t="s">
        <v>38</v>
      </c>
      <c r="O163" s="57" t="s">
        <v>38</v>
      </c>
      <c r="P163" s="30"/>
      <c r="Q163" s="39">
        <f>Q164</f>
        <v>200</v>
      </c>
      <c r="R163" s="4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1:29" s="23" customFormat="1" ht="12.75" customHeight="1">
      <c r="A164" s="147" t="s">
        <v>159</v>
      </c>
      <c r="B164" s="147"/>
      <c r="C164" s="147"/>
      <c r="D164" s="30" t="s">
        <v>171</v>
      </c>
      <c r="E164" s="57" t="s">
        <v>38</v>
      </c>
      <c r="F164" s="57" t="s">
        <v>38</v>
      </c>
      <c r="G164" s="30"/>
      <c r="H164" s="58"/>
      <c r="I164" s="39">
        <f>I165</f>
        <v>105</v>
      </c>
      <c r="J164" s="89" t="e">
        <f>J165</f>
        <v>#REF!</v>
      </c>
      <c r="K164" s="35"/>
      <c r="L164" s="30" t="s">
        <v>159</v>
      </c>
      <c r="M164" s="30" t="s">
        <v>171</v>
      </c>
      <c r="N164" s="57" t="s">
        <v>38</v>
      </c>
      <c r="O164" s="57" t="s">
        <v>38</v>
      </c>
      <c r="P164" s="30"/>
      <c r="Q164" s="39">
        <f>Q165</f>
        <v>200</v>
      </c>
      <c r="R164" s="4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1:29" s="23" customFormat="1" ht="12.75" customHeight="1">
      <c r="A165" s="139" t="s">
        <v>34</v>
      </c>
      <c r="B165" s="139"/>
      <c r="C165" s="139"/>
      <c r="D165" s="30" t="s">
        <v>171</v>
      </c>
      <c r="E165" s="57" t="s">
        <v>38</v>
      </c>
      <c r="F165" s="57" t="s">
        <v>38</v>
      </c>
      <c r="G165" s="30" t="s">
        <v>31</v>
      </c>
      <c r="H165" s="58"/>
      <c r="I165" s="39">
        <f>I166</f>
        <v>105</v>
      </c>
      <c r="J165" s="40" t="e">
        <f>#REF!+#REF!</f>
        <v>#REF!</v>
      </c>
      <c r="K165" s="35"/>
      <c r="L165" s="30" t="s">
        <v>34</v>
      </c>
      <c r="M165" s="30" t="s">
        <v>171</v>
      </c>
      <c r="N165" s="57" t="s">
        <v>38</v>
      </c>
      <c r="O165" s="57" t="s">
        <v>38</v>
      </c>
      <c r="P165" s="30" t="s">
        <v>31</v>
      </c>
      <c r="Q165" s="39">
        <f>Q166</f>
        <v>200</v>
      </c>
      <c r="R165" s="4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1:29" s="23" customFormat="1" ht="13.5" customHeight="1">
      <c r="A166" s="139" t="s">
        <v>59</v>
      </c>
      <c r="B166" s="139"/>
      <c r="C166" s="139"/>
      <c r="D166" s="30" t="s">
        <v>171</v>
      </c>
      <c r="E166" s="57" t="s">
        <v>38</v>
      </c>
      <c r="F166" s="57" t="s">
        <v>38</v>
      </c>
      <c r="G166" s="30" t="s">
        <v>28</v>
      </c>
      <c r="H166" s="58"/>
      <c r="I166" s="39">
        <v>105</v>
      </c>
      <c r="J166" s="40"/>
      <c r="K166" s="35"/>
      <c r="L166" s="30" t="s">
        <v>59</v>
      </c>
      <c r="M166" s="30" t="s">
        <v>171</v>
      </c>
      <c r="N166" s="57" t="s">
        <v>38</v>
      </c>
      <c r="O166" s="57" t="s">
        <v>38</v>
      </c>
      <c r="P166" s="30" t="s">
        <v>28</v>
      </c>
      <c r="Q166" s="39">
        <v>200</v>
      </c>
      <c r="R166" s="4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 s="25" customFormat="1" ht="25.5">
      <c r="A167" s="150" t="s">
        <v>323</v>
      </c>
      <c r="B167" s="150"/>
      <c r="C167" s="150"/>
      <c r="D167" s="47" t="s">
        <v>174</v>
      </c>
      <c r="E167" s="48"/>
      <c r="F167" s="48"/>
      <c r="G167" s="47"/>
      <c r="H167" s="49"/>
      <c r="I167" s="50">
        <f>I168+I176</f>
        <v>25254.059999999998</v>
      </c>
      <c r="J167" s="43" t="e">
        <f>#REF!-#REF!</f>
        <v>#REF!</v>
      </c>
      <c r="K167" s="50">
        <f>K168+K176</f>
        <v>0</v>
      </c>
      <c r="L167" s="80" t="s">
        <v>372</v>
      </c>
      <c r="M167" s="47" t="s">
        <v>174</v>
      </c>
      <c r="N167" s="48"/>
      <c r="O167" s="48"/>
      <c r="P167" s="47"/>
      <c r="Q167" s="43">
        <f>Q168+Q176</f>
        <v>29188.879999999997</v>
      </c>
      <c r="R167" s="37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 spans="1:29" s="22" customFormat="1" ht="33" customHeight="1">
      <c r="A168" s="153" t="s">
        <v>172</v>
      </c>
      <c r="B168" s="153"/>
      <c r="C168" s="153"/>
      <c r="D168" s="59" t="s">
        <v>175</v>
      </c>
      <c r="E168" s="54"/>
      <c r="F168" s="54"/>
      <c r="G168" s="59"/>
      <c r="H168" s="60"/>
      <c r="I168" s="61">
        <f>I169</f>
        <v>22195.39</v>
      </c>
      <c r="J168" s="42" t="e">
        <f>J169</f>
        <v>#REF!</v>
      </c>
      <c r="K168" s="36"/>
      <c r="L168" s="59" t="s">
        <v>373</v>
      </c>
      <c r="M168" s="59" t="s">
        <v>175</v>
      </c>
      <c r="N168" s="54"/>
      <c r="O168" s="54"/>
      <c r="P168" s="59"/>
      <c r="Q168" s="61">
        <f>Q169</f>
        <v>25722.149999999998</v>
      </c>
      <c r="R168" s="4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</row>
    <row r="169" spans="1:29" s="22" customFormat="1" ht="16.5" customHeight="1">
      <c r="A169" s="147" t="s">
        <v>173</v>
      </c>
      <c r="B169" s="147"/>
      <c r="C169" s="147"/>
      <c r="D169" s="30" t="s">
        <v>176</v>
      </c>
      <c r="E169" s="57" t="s">
        <v>57</v>
      </c>
      <c r="F169" s="57" t="s">
        <v>18</v>
      </c>
      <c r="G169" s="30"/>
      <c r="H169" s="58"/>
      <c r="I169" s="39">
        <f>I170+I172+I174</f>
        <v>22195.39</v>
      </c>
      <c r="J169" s="41" t="e">
        <f>#REF!</f>
        <v>#REF!</v>
      </c>
      <c r="K169" s="36"/>
      <c r="L169" s="59" t="s">
        <v>173</v>
      </c>
      <c r="M169" s="30" t="s">
        <v>397</v>
      </c>
      <c r="N169" s="57" t="s">
        <v>57</v>
      </c>
      <c r="O169" s="57" t="s">
        <v>18</v>
      </c>
      <c r="P169" s="30"/>
      <c r="Q169" s="61">
        <f>Q170+Q172+Q174</f>
        <v>25722.149999999998</v>
      </c>
      <c r="R169" s="4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</row>
    <row r="170" spans="1:29" s="23" customFormat="1" ht="48" customHeight="1">
      <c r="A170" s="139" t="s">
        <v>23</v>
      </c>
      <c r="B170" s="139"/>
      <c r="C170" s="139"/>
      <c r="D170" s="30" t="s">
        <v>176</v>
      </c>
      <c r="E170" s="57" t="s">
        <v>57</v>
      </c>
      <c r="F170" s="57" t="s">
        <v>18</v>
      </c>
      <c r="G170" s="30" t="s">
        <v>24</v>
      </c>
      <c r="H170" s="58"/>
      <c r="I170" s="39">
        <f>I171</f>
        <v>14850.02</v>
      </c>
      <c r="J170" s="40"/>
      <c r="K170" s="35"/>
      <c r="L170" s="30" t="s">
        <v>23</v>
      </c>
      <c r="M170" s="30" t="s">
        <v>397</v>
      </c>
      <c r="N170" s="57" t="s">
        <v>57</v>
      </c>
      <c r="O170" s="57" t="s">
        <v>18</v>
      </c>
      <c r="P170" s="30" t="s">
        <v>24</v>
      </c>
      <c r="Q170" s="39">
        <f>Q171</f>
        <v>16654.51</v>
      </c>
      <c r="R170" s="4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1:29" s="23" customFormat="1" ht="16.5" customHeight="1">
      <c r="A171" s="139" t="s">
        <v>62</v>
      </c>
      <c r="B171" s="139"/>
      <c r="C171" s="139"/>
      <c r="D171" s="30" t="s">
        <v>176</v>
      </c>
      <c r="E171" s="57" t="s">
        <v>57</v>
      </c>
      <c r="F171" s="57" t="s">
        <v>18</v>
      </c>
      <c r="G171" s="30" t="s">
        <v>63</v>
      </c>
      <c r="H171" s="58"/>
      <c r="I171" s="39">
        <f>14388.69+430+17.65+13.68</f>
        <v>14850.02</v>
      </c>
      <c r="J171" s="40"/>
      <c r="K171" s="35"/>
      <c r="L171" s="30" t="s">
        <v>62</v>
      </c>
      <c r="M171" s="30" t="s">
        <v>397</v>
      </c>
      <c r="N171" s="57" t="s">
        <v>57</v>
      </c>
      <c r="O171" s="57" t="s">
        <v>18</v>
      </c>
      <c r="P171" s="30" t="s">
        <v>63</v>
      </c>
      <c r="Q171" s="39">
        <f>14951.86+391.65+500+300+544.2-33.2</f>
        <v>16654.51</v>
      </c>
      <c r="R171" s="4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1:29" s="23" customFormat="1" ht="18" customHeight="1">
      <c r="A172" s="139" t="s">
        <v>34</v>
      </c>
      <c r="B172" s="139"/>
      <c r="C172" s="139"/>
      <c r="D172" s="30" t="s">
        <v>176</v>
      </c>
      <c r="E172" s="57" t="s">
        <v>57</v>
      </c>
      <c r="F172" s="57" t="s">
        <v>18</v>
      </c>
      <c r="G172" s="30" t="s">
        <v>31</v>
      </c>
      <c r="H172" s="58"/>
      <c r="I172" s="39">
        <f>I173</f>
        <v>7321.37</v>
      </c>
      <c r="J172" s="40"/>
      <c r="K172" s="35"/>
      <c r="L172" s="30" t="s">
        <v>34</v>
      </c>
      <c r="M172" s="30" t="s">
        <v>397</v>
      </c>
      <c r="N172" s="57" t="s">
        <v>57</v>
      </c>
      <c r="O172" s="57" t="s">
        <v>18</v>
      </c>
      <c r="P172" s="30" t="s">
        <v>31</v>
      </c>
      <c r="Q172" s="39">
        <f>Q173</f>
        <v>9043.64</v>
      </c>
      <c r="R172" s="4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1:29" s="23" customFormat="1" ht="18.75" customHeight="1">
      <c r="A173" s="139" t="s">
        <v>59</v>
      </c>
      <c r="B173" s="139"/>
      <c r="C173" s="139"/>
      <c r="D173" s="30" t="s">
        <v>176</v>
      </c>
      <c r="E173" s="57" t="s">
        <v>57</v>
      </c>
      <c r="F173" s="57" t="s">
        <v>18</v>
      </c>
      <c r="G173" s="30" t="s">
        <v>28</v>
      </c>
      <c r="H173" s="58"/>
      <c r="I173" s="39">
        <v>7321.37</v>
      </c>
      <c r="J173" s="40"/>
      <c r="K173" s="35"/>
      <c r="L173" s="30" t="s">
        <v>59</v>
      </c>
      <c r="M173" s="30" t="s">
        <v>397</v>
      </c>
      <c r="N173" s="57" t="s">
        <v>57</v>
      </c>
      <c r="O173" s="57" t="s">
        <v>18</v>
      </c>
      <c r="P173" s="30" t="s">
        <v>28</v>
      </c>
      <c r="Q173" s="39">
        <f>7634.64+920+1200-200-544.2+33.2</f>
        <v>9043.64</v>
      </c>
      <c r="R173" s="4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1:29" s="23" customFormat="1" ht="18" customHeight="1">
      <c r="A174" s="139" t="s">
        <v>32</v>
      </c>
      <c r="B174" s="139"/>
      <c r="C174" s="139"/>
      <c r="D174" s="30" t="s">
        <v>176</v>
      </c>
      <c r="E174" s="57" t="s">
        <v>57</v>
      </c>
      <c r="F174" s="57" t="s">
        <v>18</v>
      </c>
      <c r="G174" s="30" t="s">
        <v>29</v>
      </c>
      <c r="H174" s="58"/>
      <c r="I174" s="39">
        <f>I175</f>
        <v>24</v>
      </c>
      <c r="J174" s="40"/>
      <c r="K174" s="35"/>
      <c r="L174" s="30" t="s">
        <v>32</v>
      </c>
      <c r="M174" s="30" t="s">
        <v>397</v>
      </c>
      <c r="N174" s="57" t="s">
        <v>57</v>
      </c>
      <c r="O174" s="57" t="s">
        <v>18</v>
      </c>
      <c r="P174" s="30" t="s">
        <v>29</v>
      </c>
      <c r="Q174" s="39">
        <f>Q175</f>
        <v>24</v>
      </c>
      <c r="R174" s="4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1:29" s="23" customFormat="1" ht="15.75" customHeight="1">
      <c r="A175" s="139" t="s">
        <v>33</v>
      </c>
      <c r="B175" s="139"/>
      <c r="C175" s="139"/>
      <c r="D175" s="30" t="s">
        <v>176</v>
      </c>
      <c r="E175" s="57" t="s">
        <v>57</v>
      </c>
      <c r="F175" s="57" t="s">
        <v>18</v>
      </c>
      <c r="G175" s="30" t="s">
        <v>30</v>
      </c>
      <c r="H175" s="58"/>
      <c r="I175" s="39">
        <f>24</f>
        <v>24</v>
      </c>
      <c r="J175" s="40" t="e">
        <f>#REF!-#REF!</f>
        <v>#REF!</v>
      </c>
      <c r="K175" s="35"/>
      <c r="L175" s="30" t="s">
        <v>33</v>
      </c>
      <c r="M175" s="30" t="s">
        <v>397</v>
      </c>
      <c r="N175" s="57" t="s">
        <v>57</v>
      </c>
      <c r="O175" s="57" t="s">
        <v>18</v>
      </c>
      <c r="P175" s="30" t="s">
        <v>30</v>
      </c>
      <c r="Q175" s="39">
        <v>24</v>
      </c>
      <c r="R175" s="4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s="22" customFormat="1" ht="12.75">
      <c r="A176" s="146" t="s">
        <v>177</v>
      </c>
      <c r="B176" s="146"/>
      <c r="C176" s="146"/>
      <c r="D176" s="59" t="s">
        <v>179</v>
      </c>
      <c r="E176" s="54"/>
      <c r="F176" s="54"/>
      <c r="G176" s="59"/>
      <c r="H176" s="60"/>
      <c r="I176" s="61">
        <f>I177</f>
        <v>3058.67</v>
      </c>
      <c r="J176" s="41"/>
      <c r="K176" s="36"/>
      <c r="L176" s="59" t="s">
        <v>374</v>
      </c>
      <c r="M176" s="59" t="s">
        <v>179</v>
      </c>
      <c r="N176" s="54"/>
      <c r="O176" s="54"/>
      <c r="P176" s="59"/>
      <c r="Q176" s="61">
        <f>Q177</f>
        <v>3466.73</v>
      </c>
      <c r="R176" s="4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</row>
    <row r="177" spans="1:29" s="22" customFormat="1" ht="16.5" customHeight="1">
      <c r="A177" s="147" t="s">
        <v>178</v>
      </c>
      <c r="B177" s="147"/>
      <c r="C177" s="147"/>
      <c r="D177" s="30" t="s">
        <v>180</v>
      </c>
      <c r="E177" s="57" t="s">
        <v>57</v>
      </c>
      <c r="F177" s="57" t="s">
        <v>18</v>
      </c>
      <c r="G177" s="30"/>
      <c r="H177" s="58"/>
      <c r="I177" s="39">
        <f>I178+I180+I182</f>
        <v>3058.67</v>
      </c>
      <c r="J177" s="41" t="e">
        <f>#REF!</f>
        <v>#REF!</v>
      </c>
      <c r="K177" s="36"/>
      <c r="L177" s="59" t="s">
        <v>178</v>
      </c>
      <c r="M177" s="30" t="s">
        <v>398</v>
      </c>
      <c r="N177" s="57" t="s">
        <v>57</v>
      </c>
      <c r="O177" s="57" t="s">
        <v>18</v>
      </c>
      <c r="P177" s="30"/>
      <c r="Q177" s="61">
        <f>Q178+Q180+Q182</f>
        <v>3466.73</v>
      </c>
      <c r="R177" s="4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</row>
    <row r="178" spans="1:29" s="23" customFormat="1" ht="51">
      <c r="A178" s="139" t="s">
        <v>23</v>
      </c>
      <c r="B178" s="139"/>
      <c r="C178" s="139"/>
      <c r="D178" s="30" t="s">
        <v>180</v>
      </c>
      <c r="E178" s="57" t="s">
        <v>57</v>
      </c>
      <c r="F178" s="57" t="s">
        <v>18</v>
      </c>
      <c r="G178" s="30" t="s">
        <v>24</v>
      </c>
      <c r="H178" s="58"/>
      <c r="I178" s="39">
        <f>I179</f>
        <v>2670.14</v>
      </c>
      <c r="J178" s="40"/>
      <c r="K178" s="35"/>
      <c r="L178" s="30" t="s">
        <v>23</v>
      </c>
      <c r="M178" s="30" t="s">
        <v>398</v>
      </c>
      <c r="N178" s="57" t="s">
        <v>57</v>
      </c>
      <c r="O178" s="57" t="s">
        <v>18</v>
      </c>
      <c r="P178" s="30" t="s">
        <v>24</v>
      </c>
      <c r="Q178" s="39">
        <f>Q179</f>
        <v>2667.1</v>
      </c>
      <c r="R178" s="4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1:29" s="23" customFormat="1" ht="18" customHeight="1">
      <c r="A179" s="139" t="s">
        <v>62</v>
      </c>
      <c r="B179" s="139"/>
      <c r="C179" s="139"/>
      <c r="D179" s="30" t="s">
        <v>180</v>
      </c>
      <c r="E179" s="57" t="s">
        <v>57</v>
      </c>
      <c r="F179" s="57" t="s">
        <v>18</v>
      </c>
      <c r="G179" s="30" t="s">
        <v>63</v>
      </c>
      <c r="H179" s="58"/>
      <c r="I179" s="39">
        <f>2667.14+3</f>
        <v>2670.14</v>
      </c>
      <c r="J179" s="40"/>
      <c r="K179" s="35"/>
      <c r="L179" s="30" t="s">
        <v>62</v>
      </c>
      <c r="M179" s="30" t="s">
        <v>398</v>
      </c>
      <c r="N179" s="57" t="s">
        <v>57</v>
      </c>
      <c r="O179" s="57" t="s">
        <v>18</v>
      </c>
      <c r="P179" s="30" t="s">
        <v>63</v>
      </c>
      <c r="Q179" s="39">
        <v>2667.1</v>
      </c>
      <c r="R179" s="4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s="23" customFormat="1" ht="16.5" customHeight="1">
      <c r="A180" s="139" t="s">
        <v>34</v>
      </c>
      <c r="B180" s="139"/>
      <c r="C180" s="139"/>
      <c r="D180" s="30" t="s">
        <v>180</v>
      </c>
      <c r="E180" s="57" t="s">
        <v>57</v>
      </c>
      <c r="F180" s="57" t="s">
        <v>18</v>
      </c>
      <c r="G180" s="30" t="s">
        <v>31</v>
      </c>
      <c r="H180" s="58"/>
      <c r="I180" s="39">
        <f>I181</f>
        <v>376.53</v>
      </c>
      <c r="J180" s="40"/>
      <c r="K180" s="35"/>
      <c r="L180" s="30" t="s">
        <v>34</v>
      </c>
      <c r="M180" s="30" t="s">
        <v>398</v>
      </c>
      <c r="N180" s="57" t="s">
        <v>57</v>
      </c>
      <c r="O180" s="57" t="s">
        <v>18</v>
      </c>
      <c r="P180" s="30" t="s">
        <v>31</v>
      </c>
      <c r="Q180" s="39">
        <f>Q181</f>
        <v>787.63</v>
      </c>
      <c r="R180" s="4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1:29" s="23" customFormat="1" ht="16.5" customHeight="1">
      <c r="A181" s="139" t="s">
        <v>59</v>
      </c>
      <c r="B181" s="139"/>
      <c r="C181" s="139"/>
      <c r="D181" s="30" t="s">
        <v>180</v>
      </c>
      <c r="E181" s="57" t="s">
        <v>57</v>
      </c>
      <c r="F181" s="57" t="s">
        <v>18</v>
      </c>
      <c r="G181" s="30" t="s">
        <v>28</v>
      </c>
      <c r="H181" s="58"/>
      <c r="I181" s="39">
        <f>179.53+200-3</f>
        <v>376.53</v>
      </c>
      <c r="J181" s="40"/>
      <c r="K181" s="35"/>
      <c r="L181" s="30" t="s">
        <v>59</v>
      </c>
      <c r="M181" s="30" t="s">
        <v>398</v>
      </c>
      <c r="N181" s="57" t="s">
        <v>57</v>
      </c>
      <c r="O181" s="57" t="s">
        <v>18</v>
      </c>
      <c r="P181" s="30" t="s">
        <v>28</v>
      </c>
      <c r="Q181" s="39">
        <f>537.63+250</f>
        <v>787.63</v>
      </c>
      <c r="R181" s="4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1:29" s="23" customFormat="1" ht="18" customHeight="1">
      <c r="A182" s="139" t="s">
        <v>32</v>
      </c>
      <c r="B182" s="139"/>
      <c r="C182" s="139"/>
      <c r="D182" s="30" t="s">
        <v>180</v>
      </c>
      <c r="E182" s="57" t="s">
        <v>57</v>
      </c>
      <c r="F182" s="57" t="s">
        <v>18</v>
      </c>
      <c r="G182" s="30" t="s">
        <v>29</v>
      </c>
      <c r="H182" s="58"/>
      <c r="I182" s="39">
        <f>I183</f>
        <v>12</v>
      </c>
      <c r="J182" s="40"/>
      <c r="K182" s="35"/>
      <c r="L182" s="30" t="s">
        <v>32</v>
      </c>
      <c r="M182" s="30" t="s">
        <v>398</v>
      </c>
      <c r="N182" s="57" t="s">
        <v>57</v>
      </c>
      <c r="O182" s="57" t="s">
        <v>18</v>
      </c>
      <c r="P182" s="30" t="s">
        <v>29</v>
      </c>
      <c r="Q182" s="39">
        <f>Q183</f>
        <v>12</v>
      </c>
      <c r="R182" s="4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1:29" s="23" customFormat="1" ht="16.5" customHeight="1">
      <c r="A183" s="139" t="s">
        <v>33</v>
      </c>
      <c r="B183" s="139"/>
      <c r="C183" s="139"/>
      <c r="D183" s="30" t="s">
        <v>180</v>
      </c>
      <c r="E183" s="57" t="s">
        <v>57</v>
      </c>
      <c r="F183" s="57" t="s">
        <v>18</v>
      </c>
      <c r="G183" s="30" t="s">
        <v>30</v>
      </c>
      <c r="H183" s="58"/>
      <c r="I183" s="39">
        <v>12</v>
      </c>
      <c r="J183" s="40" t="e">
        <f>#REF!-#REF!</f>
        <v>#REF!</v>
      </c>
      <c r="K183" s="35"/>
      <c r="L183" s="30" t="s">
        <v>33</v>
      </c>
      <c r="M183" s="30" t="s">
        <v>398</v>
      </c>
      <c r="N183" s="57" t="s">
        <v>57</v>
      </c>
      <c r="O183" s="57" t="s">
        <v>18</v>
      </c>
      <c r="P183" s="30" t="s">
        <v>30</v>
      </c>
      <c r="Q183" s="39">
        <v>12</v>
      </c>
      <c r="R183" s="4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1:29" s="27" customFormat="1" ht="12.75" hidden="1">
      <c r="A184" s="151" t="s">
        <v>335</v>
      </c>
      <c r="B184" s="150"/>
      <c r="C184" s="150"/>
      <c r="D184" s="47" t="s">
        <v>192</v>
      </c>
      <c r="E184" s="48"/>
      <c r="F184" s="48"/>
      <c r="G184" s="47"/>
      <c r="H184" s="49"/>
      <c r="I184" s="50">
        <f>I185+I189</f>
        <v>102</v>
      </c>
      <c r="J184" s="44">
        <f>J185</f>
        <v>0</v>
      </c>
      <c r="K184" s="50">
        <f>K185+K189</f>
        <v>0</v>
      </c>
      <c r="L184" s="47"/>
      <c r="M184" s="47"/>
      <c r="N184" s="48"/>
      <c r="O184" s="48"/>
      <c r="P184" s="47"/>
      <c r="Q184" s="50">
        <f>Q185+Q189</f>
        <v>0</v>
      </c>
      <c r="R184" s="44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</row>
    <row r="185" spans="1:29" s="23" customFormat="1" ht="12.75" hidden="1">
      <c r="A185" s="147" t="s">
        <v>274</v>
      </c>
      <c r="B185" s="147"/>
      <c r="C185" s="147"/>
      <c r="D185" s="30" t="s">
        <v>193</v>
      </c>
      <c r="E185" s="57"/>
      <c r="F185" s="57"/>
      <c r="G185" s="30"/>
      <c r="H185" s="58"/>
      <c r="I185" s="39">
        <f>I186</f>
        <v>14</v>
      </c>
      <c r="J185" s="40"/>
      <c r="K185" s="35"/>
      <c r="L185" s="30"/>
      <c r="M185" s="30"/>
      <c r="N185" s="57"/>
      <c r="O185" s="57"/>
      <c r="P185" s="30"/>
      <c r="Q185" s="39">
        <f>Q186</f>
        <v>0</v>
      </c>
      <c r="R185" s="4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1:29" s="23" customFormat="1" ht="12.75" customHeight="1" hidden="1">
      <c r="A186" s="82" t="s">
        <v>191</v>
      </c>
      <c r="B186" s="84"/>
      <c r="C186" s="81"/>
      <c r="D186" s="30" t="s">
        <v>194</v>
      </c>
      <c r="E186" s="57" t="s">
        <v>58</v>
      </c>
      <c r="F186" s="57" t="s">
        <v>19</v>
      </c>
      <c r="G186" s="30"/>
      <c r="H186" s="58"/>
      <c r="I186" s="39">
        <f>I187</f>
        <v>14</v>
      </c>
      <c r="J186" s="40"/>
      <c r="K186" s="35"/>
      <c r="L186" s="82"/>
      <c r="M186" s="30"/>
      <c r="N186" s="57"/>
      <c r="O186" s="57"/>
      <c r="P186" s="30"/>
      <c r="Q186" s="39">
        <f>Q187</f>
        <v>0</v>
      </c>
      <c r="R186" s="4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1:29" s="23" customFormat="1" ht="12.75" customHeight="1" hidden="1">
      <c r="A187" s="82" t="s">
        <v>34</v>
      </c>
      <c r="B187" s="84"/>
      <c r="C187" s="81"/>
      <c r="D187" s="30" t="s">
        <v>194</v>
      </c>
      <c r="E187" s="57" t="s">
        <v>58</v>
      </c>
      <c r="F187" s="57" t="s">
        <v>19</v>
      </c>
      <c r="G187" s="30" t="s">
        <v>31</v>
      </c>
      <c r="H187" s="58"/>
      <c r="I187" s="39">
        <f>I188</f>
        <v>14</v>
      </c>
      <c r="J187" s="40"/>
      <c r="K187" s="35"/>
      <c r="L187" s="82"/>
      <c r="M187" s="30"/>
      <c r="N187" s="57"/>
      <c r="O187" s="57"/>
      <c r="P187" s="30"/>
      <c r="Q187" s="39">
        <f>Q188</f>
        <v>0</v>
      </c>
      <c r="R187" s="4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</row>
    <row r="188" spans="1:29" s="23" customFormat="1" ht="12.75" customHeight="1" hidden="1">
      <c r="A188" s="82" t="s">
        <v>59</v>
      </c>
      <c r="B188" s="84"/>
      <c r="C188" s="81"/>
      <c r="D188" s="30" t="s">
        <v>194</v>
      </c>
      <c r="E188" s="57" t="s">
        <v>58</v>
      </c>
      <c r="F188" s="57" t="s">
        <v>19</v>
      </c>
      <c r="G188" s="30" t="s">
        <v>28</v>
      </c>
      <c r="H188" s="58"/>
      <c r="I188" s="39">
        <f>18-4</f>
        <v>14</v>
      </c>
      <c r="J188" s="40"/>
      <c r="K188" s="35"/>
      <c r="L188" s="82"/>
      <c r="M188" s="30"/>
      <c r="N188" s="57"/>
      <c r="O188" s="57"/>
      <c r="P188" s="30"/>
      <c r="Q188" s="39">
        <f>14-4-10</f>
        <v>0</v>
      </c>
      <c r="R188" s="4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</row>
    <row r="189" spans="1:29" s="23" customFormat="1" ht="36" customHeight="1" hidden="1">
      <c r="A189" s="139" t="s">
        <v>275</v>
      </c>
      <c r="B189" s="139"/>
      <c r="C189" s="139"/>
      <c r="D189" s="30" t="s">
        <v>195</v>
      </c>
      <c r="E189" s="57" t="s">
        <v>58</v>
      </c>
      <c r="F189" s="57" t="s">
        <v>19</v>
      </c>
      <c r="G189" s="30"/>
      <c r="H189" s="58"/>
      <c r="I189" s="39">
        <f>I190</f>
        <v>88</v>
      </c>
      <c r="J189" s="40"/>
      <c r="K189" s="35"/>
      <c r="L189" s="30"/>
      <c r="M189" s="30"/>
      <c r="N189" s="57"/>
      <c r="O189" s="57"/>
      <c r="P189" s="30"/>
      <c r="Q189" s="39">
        <f>Q190</f>
        <v>0</v>
      </c>
      <c r="R189" s="4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</row>
    <row r="190" spans="1:29" s="23" customFormat="1" ht="12.75" customHeight="1" hidden="1">
      <c r="A190" s="82" t="s">
        <v>191</v>
      </c>
      <c r="B190" s="84"/>
      <c r="C190" s="81"/>
      <c r="D190" s="30" t="s">
        <v>196</v>
      </c>
      <c r="E190" s="57" t="s">
        <v>58</v>
      </c>
      <c r="F190" s="57" t="s">
        <v>19</v>
      </c>
      <c r="G190" s="30"/>
      <c r="H190" s="58"/>
      <c r="I190" s="39">
        <f>I191</f>
        <v>88</v>
      </c>
      <c r="J190" s="40"/>
      <c r="K190" s="35"/>
      <c r="L190" s="82"/>
      <c r="M190" s="30"/>
      <c r="N190" s="57"/>
      <c r="O190" s="57"/>
      <c r="P190" s="30"/>
      <c r="Q190" s="39">
        <f>Q191</f>
        <v>0</v>
      </c>
      <c r="R190" s="4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</row>
    <row r="191" spans="1:29" s="23" customFormat="1" ht="12.75" customHeight="1" hidden="1">
      <c r="A191" s="82" t="s">
        <v>34</v>
      </c>
      <c r="B191" s="84"/>
      <c r="C191" s="81"/>
      <c r="D191" s="30" t="s">
        <v>196</v>
      </c>
      <c r="E191" s="57" t="s">
        <v>58</v>
      </c>
      <c r="F191" s="57" t="s">
        <v>19</v>
      </c>
      <c r="G191" s="30" t="s">
        <v>31</v>
      </c>
      <c r="H191" s="58"/>
      <c r="I191" s="39">
        <f>I192</f>
        <v>88</v>
      </c>
      <c r="J191" s="40"/>
      <c r="K191" s="35"/>
      <c r="L191" s="82"/>
      <c r="M191" s="30"/>
      <c r="N191" s="57"/>
      <c r="O191" s="57"/>
      <c r="P191" s="30"/>
      <c r="Q191" s="39">
        <f>Q192</f>
        <v>0</v>
      </c>
      <c r="R191" s="4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</row>
    <row r="192" spans="1:29" s="23" customFormat="1" ht="12.75" customHeight="1" hidden="1">
      <c r="A192" s="82" t="s">
        <v>59</v>
      </c>
      <c r="B192" s="84"/>
      <c r="C192" s="81"/>
      <c r="D192" s="30" t="s">
        <v>196</v>
      </c>
      <c r="E192" s="57" t="s">
        <v>58</v>
      </c>
      <c r="F192" s="57" t="s">
        <v>19</v>
      </c>
      <c r="G192" s="30" t="s">
        <v>28</v>
      </c>
      <c r="H192" s="58"/>
      <c r="I192" s="39">
        <f>40+48</f>
        <v>88</v>
      </c>
      <c r="J192" s="40"/>
      <c r="K192" s="35"/>
      <c r="L192" s="82"/>
      <c r="M192" s="30"/>
      <c r="N192" s="57"/>
      <c r="O192" s="57"/>
      <c r="P192" s="30"/>
      <c r="Q192" s="39">
        <f>88-4-84</f>
        <v>0</v>
      </c>
      <c r="R192" s="4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</row>
    <row r="193" spans="1:29" s="27" customFormat="1" ht="51">
      <c r="A193" s="150" t="s">
        <v>336</v>
      </c>
      <c r="B193" s="150"/>
      <c r="C193" s="150"/>
      <c r="D193" s="47" t="s">
        <v>182</v>
      </c>
      <c r="E193" s="48"/>
      <c r="F193" s="48"/>
      <c r="G193" s="47"/>
      <c r="H193" s="49"/>
      <c r="I193" s="50">
        <f>I194</f>
        <v>7850.76</v>
      </c>
      <c r="J193" s="44"/>
      <c r="K193" s="50">
        <f>K194</f>
        <v>0</v>
      </c>
      <c r="L193" s="47" t="s">
        <v>375</v>
      </c>
      <c r="M193" s="47" t="s">
        <v>182</v>
      </c>
      <c r="N193" s="48"/>
      <c r="O193" s="48"/>
      <c r="P193" s="47"/>
      <c r="Q193" s="50">
        <f>Q194</f>
        <v>7552.33</v>
      </c>
      <c r="R193" s="44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</row>
    <row r="194" spans="1:29" s="22" customFormat="1" ht="18.75" customHeight="1">
      <c r="A194" s="139" t="s">
        <v>181</v>
      </c>
      <c r="B194" s="139"/>
      <c r="C194" s="139"/>
      <c r="D194" s="30" t="s">
        <v>183</v>
      </c>
      <c r="E194" s="57" t="s">
        <v>57</v>
      </c>
      <c r="F194" s="57" t="s">
        <v>18</v>
      </c>
      <c r="G194" s="30"/>
      <c r="H194" s="58"/>
      <c r="I194" s="39">
        <f>I195+I197+I199</f>
        <v>7850.76</v>
      </c>
      <c r="J194" s="41" t="e">
        <f>#REF!</f>
        <v>#REF!</v>
      </c>
      <c r="K194" s="36"/>
      <c r="L194" s="59" t="s">
        <v>181</v>
      </c>
      <c r="M194" s="30" t="s">
        <v>399</v>
      </c>
      <c r="N194" s="57" t="s">
        <v>57</v>
      </c>
      <c r="O194" s="57" t="s">
        <v>18</v>
      </c>
      <c r="P194" s="30"/>
      <c r="Q194" s="61">
        <f>Q195+Q197+Q199</f>
        <v>7552.33</v>
      </c>
      <c r="R194" s="4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</row>
    <row r="195" spans="1:29" s="23" customFormat="1" ht="58.5" customHeight="1">
      <c r="A195" s="139" t="s">
        <v>23</v>
      </c>
      <c r="B195" s="139"/>
      <c r="C195" s="139"/>
      <c r="D195" s="30" t="s">
        <v>183</v>
      </c>
      <c r="E195" s="57" t="s">
        <v>57</v>
      </c>
      <c r="F195" s="57" t="s">
        <v>18</v>
      </c>
      <c r="G195" s="30" t="s">
        <v>24</v>
      </c>
      <c r="H195" s="58"/>
      <c r="I195" s="39">
        <f>I196</f>
        <v>5335.24</v>
      </c>
      <c r="J195" s="40"/>
      <c r="K195" s="35"/>
      <c r="L195" s="30" t="s">
        <v>23</v>
      </c>
      <c r="M195" s="30" t="s">
        <v>399</v>
      </c>
      <c r="N195" s="57" t="s">
        <v>57</v>
      </c>
      <c r="O195" s="57" t="s">
        <v>18</v>
      </c>
      <c r="P195" s="30" t="s">
        <v>24</v>
      </c>
      <c r="Q195" s="39">
        <f>Q196</f>
        <v>5529.53</v>
      </c>
      <c r="R195" s="4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</row>
    <row r="196" spans="1:29" s="23" customFormat="1" ht="21" customHeight="1">
      <c r="A196" s="139" t="s">
        <v>62</v>
      </c>
      <c r="B196" s="139"/>
      <c r="C196" s="139"/>
      <c r="D196" s="30" t="s">
        <v>183</v>
      </c>
      <c r="E196" s="57" t="s">
        <v>57</v>
      </c>
      <c r="F196" s="57" t="s">
        <v>18</v>
      </c>
      <c r="G196" s="30" t="s">
        <v>63</v>
      </c>
      <c r="H196" s="58"/>
      <c r="I196" s="39">
        <f>5038+297.24</f>
        <v>5335.24</v>
      </c>
      <c r="J196" s="40"/>
      <c r="K196" s="35"/>
      <c r="L196" s="30" t="s">
        <v>62</v>
      </c>
      <c r="M196" s="30" t="s">
        <v>399</v>
      </c>
      <c r="N196" s="57" t="s">
        <v>57</v>
      </c>
      <c r="O196" s="57" t="s">
        <v>18</v>
      </c>
      <c r="P196" s="30" t="s">
        <v>63</v>
      </c>
      <c r="Q196" s="39">
        <f>5347.48+136.85+45.2</f>
        <v>5529.53</v>
      </c>
      <c r="R196" s="4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</row>
    <row r="197" spans="1:29" s="23" customFormat="1" ht="16.5" customHeight="1">
      <c r="A197" s="139" t="s">
        <v>34</v>
      </c>
      <c r="B197" s="139"/>
      <c r="C197" s="139"/>
      <c r="D197" s="30" t="s">
        <v>183</v>
      </c>
      <c r="E197" s="57" t="s">
        <v>57</v>
      </c>
      <c r="F197" s="57" t="s">
        <v>18</v>
      </c>
      <c r="G197" s="30" t="s">
        <v>31</v>
      </c>
      <c r="H197" s="58"/>
      <c r="I197" s="39">
        <f>I198</f>
        <v>2459.52</v>
      </c>
      <c r="J197" s="40"/>
      <c r="K197" s="35"/>
      <c r="L197" s="30" t="s">
        <v>34</v>
      </c>
      <c r="M197" s="30" t="s">
        <v>399</v>
      </c>
      <c r="N197" s="57" t="s">
        <v>57</v>
      </c>
      <c r="O197" s="57" t="s">
        <v>18</v>
      </c>
      <c r="P197" s="30" t="s">
        <v>31</v>
      </c>
      <c r="Q197" s="39">
        <f>Q198</f>
        <v>1966.8</v>
      </c>
      <c r="R197" s="4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</row>
    <row r="198" spans="1:29" s="23" customFormat="1" ht="15.75" customHeight="1">
      <c r="A198" s="139" t="s">
        <v>59</v>
      </c>
      <c r="B198" s="139"/>
      <c r="C198" s="139"/>
      <c r="D198" s="30" t="s">
        <v>183</v>
      </c>
      <c r="E198" s="57" t="s">
        <v>57</v>
      </c>
      <c r="F198" s="57" t="s">
        <v>18</v>
      </c>
      <c r="G198" s="30" t="s">
        <v>28</v>
      </c>
      <c r="H198" s="58"/>
      <c r="I198" s="39">
        <f>2009.52+450</f>
        <v>2459.52</v>
      </c>
      <c r="J198" s="40"/>
      <c r="K198" s="35"/>
      <c r="L198" s="30" t="s">
        <v>59</v>
      </c>
      <c r="M198" s="30" t="s">
        <v>399</v>
      </c>
      <c r="N198" s="57" t="s">
        <v>57</v>
      </c>
      <c r="O198" s="57" t="s">
        <v>18</v>
      </c>
      <c r="P198" s="30" t="s">
        <v>28</v>
      </c>
      <c r="Q198" s="39">
        <f>2026-64+50-45.2</f>
        <v>1966.8</v>
      </c>
      <c r="R198" s="4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</row>
    <row r="199" spans="1:29" s="23" customFormat="1" ht="20.25" customHeight="1">
      <c r="A199" s="139" t="s">
        <v>32</v>
      </c>
      <c r="B199" s="139"/>
      <c r="C199" s="139"/>
      <c r="D199" s="30" t="s">
        <v>183</v>
      </c>
      <c r="E199" s="57" t="s">
        <v>57</v>
      </c>
      <c r="F199" s="57" t="s">
        <v>18</v>
      </c>
      <c r="G199" s="30" t="s">
        <v>29</v>
      </c>
      <c r="H199" s="58"/>
      <c r="I199" s="39">
        <f>I200</f>
        <v>56</v>
      </c>
      <c r="J199" s="40"/>
      <c r="K199" s="35"/>
      <c r="L199" s="30" t="s">
        <v>32</v>
      </c>
      <c r="M199" s="30" t="s">
        <v>399</v>
      </c>
      <c r="N199" s="57" t="s">
        <v>57</v>
      </c>
      <c r="O199" s="57" t="s">
        <v>18</v>
      </c>
      <c r="P199" s="30" t="s">
        <v>29</v>
      </c>
      <c r="Q199" s="39">
        <f>Q200</f>
        <v>56</v>
      </c>
      <c r="R199" s="4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</row>
    <row r="200" spans="1:29" s="23" customFormat="1" ht="20.25" customHeight="1">
      <c r="A200" s="139" t="s">
        <v>33</v>
      </c>
      <c r="B200" s="139"/>
      <c r="C200" s="139"/>
      <c r="D200" s="30" t="s">
        <v>183</v>
      </c>
      <c r="E200" s="57" t="s">
        <v>57</v>
      </c>
      <c r="F200" s="57" t="s">
        <v>18</v>
      </c>
      <c r="G200" s="30" t="s">
        <v>30</v>
      </c>
      <c r="H200" s="58"/>
      <c r="I200" s="39">
        <v>56</v>
      </c>
      <c r="J200" s="40" t="e">
        <f>#REF!-#REF!</f>
        <v>#REF!</v>
      </c>
      <c r="K200" s="35"/>
      <c r="L200" s="30" t="s">
        <v>33</v>
      </c>
      <c r="M200" s="30" t="s">
        <v>399</v>
      </c>
      <c r="N200" s="57" t="s">
        <v>57</v>
      </c>
      <c r="O200" s="57" t="s">
        <v>18</v>
      </c>
      <c r="P200" s="30" t="s">
        <v>30</v>
      </c>
      <c r="Q200" s="39">
        <v>56</v>
      </c>
      <c r="R200" s="4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</row>
    <row r="201" spans="1:29" s="27" customFormat="1" ht="38.25">
      <c r="A201" s="150" t="s">
        <v>381</v>
      </c>
      <c r="B201" s="150"/>
      <c r="C201" s="150"/>
      <c r="D201" s="47" t="s">
        <v>74</v>
      </c>
      <c r="E201" s="48"/>
      <c r="F201" s="48"/>
      <c r="G201" s="47"/>
      <c r="H201" s="49"/>
      <c r="I201" s="50">
        <f>I202</f>
        <v>762.9200000000001</v>
      </c>
      <c r="J201" s="44"/>
      <c r="K201" s="50">
        <f>K202</f>
        <v>0</v>
      </c>
      <c r="L201" s="47" t="s">
        <v>428</v>
      </c>
      <c r="M201" s="47" t="s">
        <v>74</v>
      </c>
      <c r="N201" s="48"/>
      <c r="O201" s="48"/>
      <c r="P201" s="47"/>
      <c r="Q201" s="50">
        <f>Q202</f>
        <v>340</v>
      </c>
      <c r="R201" s="44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</row>
    <row r="202" spans="1:29" s="23" customFormat="1" ht="25.5">
      <c r="A202" s="139" t="s">
        <v>75</v>
      </c>
      <c r="B202" s="139"/>
      <c r="C202" s="139"/>
      <c r="D202" s="30" t="s">
        <v>76</v>
      </c>
      <c r="E202" s="57"/>
      <c r="F202" s="57"/>
      <c r="G202" s="30"/>
      <c r="H202" s="58"/>
      <c r="I202" s="39">
        <f>I203+I222</f>
        <v>762.9200000000001</v>
      </c>
      <c r="J202" s="40"/>
      <c r="K202" s="39"/>
      <c r="L202" s="30" t="s">
        <v>75</v>
      </c>
      <c r="M202" s="30" t="s">
        <v>76</v>
      </c>
      <c r="N202" s="57"/>
      <c r="O202" s="57"/>
      <c r="P202" s="30"/>
      <c r="Q202" s="39">
        <f>Q203</f>
        <v>340</v>
      </c>
      <c r="R202" s="4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</row>
    <row r="203" spans="1:29" s="23" customFormat="1" ht="30" customHeight="1">
      <c r="A203" s="82" t="s">
        <v>77</v>
      </c>
      <c r="B203" s="84"/>
      <c r="C203" s="81"/>
      <c r="D203" s="30" t="s">
        <v>78</v>
      </c>
      <c r="E203" s="57"/>
      <c r="F203" s="57"/>
      <c r="G203" s="30"/>
      <c r="H203" s="58"/>
      <c r="I203" s="39">
        <f>I204+I213+I207+I210+I219+I216</f>
        <v>762.9200000000001</v>
      </c>
      <c r="J203" s="40"/>
      <c r="K203" s="39"/>
      <c r="L203" s="82" t="s">
        <v>77</v>
      </c>
      <c r="M203" s="30" t="s">
        <v>400</v>
      </c>
      <c r="N203" s="57"/>
      <c r="O203" s="57"/>
      <c r="P203" s="30"/>
      <c r="Q203" s="39">
        <f>Q204+Q207+Q210+Q213+Q216</f>
        <v>340</v>
      </c>
      <c r="R203" s="4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</row>
    <row r="204" spans="1:29" s="22" customFormat="1" ht="24.75" customHeight="1" hidden="1">
      <c r="A204" s="90" t="s">
        <v>10</v>
      </c>
      <c r="B204" s="91"/>
      <c r="C204" s="92"/>
      <c r="D204" s="59" t="s">
        <v>78</v>
      </c>
      <c r="E204" s="54" t="s">
        <v>18</v>
      </c>
      <c r="F204" s="54" t="s">
        <v>45</v>
      </c>
      <c r="G204" s="59"/>
      <c r="H204" s="60"/>
      <c r="I204" s="61">
        <f>I205</f>
        <v>32.92</v>
      </c>
      <c r="J204" s="41"/>
      <c r="K204" s="61"/>
      <c r="L204" s="90" t="s">
        <v>10</v>
      </c>
      <c r="M204" s="59" t="s">
        <v>400</v>
      </c>
      <c r="N204" s="54" t="s">
        <v>18</v>
      </c>
      <c r="O204" s="54" t="s">
        <v>45</v>
      </c>
      <c r="P204" s="59"/>
      <c r="Q204" s="61">
        <f>Q205</f>
        <v>0</v>
      </c>
      <c r="R204" s="4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1:29" s="23" customFormat="1" ht="13.5" customHeight="1" hidden="1">
      <c r="A205" s="82" t="s">
        <v>34</v>
      </c>
      <c r="B205" s="84"/>
      <c r="C205" s="81"/>
      <c r="D205" s="30" t="s">
        <v>78</v>
      </c>
      <c r="E205" s="57" t="s">
        <v>18</v>
      </c>
      <c r="F205" s="57" t="s">
        <v>45</v>
      </c>
      <c r="G205" s="30" t="s">
        <v>31</v>
      </c>
      <c r="H205" s="58"/>
      <c r="I205" s="39">
        <f>I206</f>
        <v>32.92</v>
      </c>
      <c r="J205" s="40"/>
      <c r="K205" s="39"/>
      <c r="L205" s="82" t="s">
        <v>34</v>
      </c>
      <c r="M205" s="30" t="s">
        <v>400</v>
      </c>
      <c r="N205" s="57" t="s">
        <v>18</v>
      </c>
      <c r="O205" s="57" t="s">
        <v>45</v>
      </c>
      <c r="P205" s="30" t="s">
        <v>31</v>
      </c>
      <c r="Q205" s="39">
        <f>Q206</f>
        <v>0</v>
      </c>
      <c r="R205" s="4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</row>
    <row r="206" spans="1:29" s="23" customFormat="1" ht="12.75" customHeight="1" hidden="1">
      <c r="A206" s="82" t="s">
        <v>59</v>
      </c>
      <c r="B206" s="84"/>
      <c r="C206" s="81"/>
      <c r="D206" s="30" t="s">
        <v>78</v>
      </c>
      <c r="E206" s="57" t="s">
        <v>18</v>
      </c>
      <c r="F206" s="57" t="s">
        <v>45</v>
      </c>
      <c r="G206" s="30" t="s">
        <v>28</v>
      </c>
      <c r="H206" s="58"/>
      <c r="I206" s="39">
        <v>32.92</v>
      </c>
      <c r="J206" s="40"/>
      <c r="K206" s="39"/>
      <c r="L206" s="82" t="s">
        <v>59</v>
      </c>
      <c r="M206" s="30" t="s">
        <v>400</v>
      </c>
      <c r="N206" s="57" t="s">
        <v>18</v>
      </c>
      <c r="O206" s="57" t="s">
        <v>45</v>
      </c>
      <c r="P206" s="30" t="s">
        <v>28</v>
      </c>
      <c r="Q206" s="39">
        <v>0</v>
      </c>
      <c r="R206" s="4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</row>
    <row r="207" spans="1:29" s="23" customFormat="1" ht="14.25" customHeight="1" hidden="1">
      <c r="A207" s="93" t="s">
        <v>276</v>
      </c>
      <c r="B207" s="91"/>
      <c r="C207" s="92"/>
      <c r="D207" s="30" t="s">
        <v>78</v>
      </c>
      <c r="E207" s="57" t="s">
        <v>20</v>
      </c>
      <c r="F207" s="57" t="s">
        <v>51</v>
      </c>
      <c r="G207" s="30"/>
      <c r="H207" s="58"/>
      <c r="I207" s="39">
        <f>I208</f>
        <v>0</v>
      </c>
      <c r="J207" s="40" t="e">
        <f>J208</f>
        <v>#REF!</v>
      </c>
      <c r="K207" s="39"/>
      <c r="L207" s="93" t="s">
        <v>276</v>
      </c>
      <c r="M207" s="30" t="s">
        <v>400</v>
      </c>
      <c r="N207" s="57" t="s">
        <v>20</v>
      </c>
      <c r="O207" s="57" t="s">
        <v>51</v>
      </c>
      <c r="P207" s="30"/>
      <c r="Q207" s="39">
        <f>Q208</f>
        <v>0</v>
      </c>
      <c r="R207" s="4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</row>
    <row r="208" spans="1:29" s="23" customFormat="1" ht="13.5" customHeight="1" hidden="1">
      <c r="A208" s="82" t="s">
        <v>34</v>
      </c>
      <c r="B208" s="84"/>
      <c r="C208" s="81"/>
      <c r="D208" s="30" t="s">
        <v>78</v>
      </c>
      <c r="E208" s="57" t="s">
        <v>20</v>
      </c>
      <c r="F208" s="57" t="s">
        <v>51</v>
      </c>
      <c r="G208" s="30" t="s">
        <v>31</v>
      </c>
      <c r="H208" s="58"/>
      <c r="I208" s="39">
        <f>I209</f>
        <v>0</v>
      </c>
      <c r="J208" s="40" t="e">
        <f>#REF!-#REF!</f>
        <v>#REF!</v>
      </c>
      <c r="K208" s="39"/>
      <c r="L208" s="82" t="s">
        <v>34</v>
      </c>
      <c r="M208" s="30" t="s">
        <v>400</v>
      </c>
      <c r="N208" s="57" t="s">
        <v>20</v>
      </c>
      <c r="O208" s="57" t="s">
        <v>51</v>
      </c>
      <c r="P208" s="30" t="s">
        <v>31</v>
      </c>
      <c r="Q208" s="39">
        <f>Q209</f>
        <v>0</v>
      </c>
      <c r="R208" s="4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</row>
    <row r="209" spans="1:29" s="23" customFormat="1" ht="12.75" customHeight="1" hidden="1">
      <c r="A209" s="82" t="s">
        <v>59</v>
      </c>
      <c r="B209" s="84"/>
      <c r="C209" s="81"/>
      <c r="D209" s="30" t="s">
        <v>278</v>
      </c>
      <c r="E209" s="57" t="s">
        <v>20</v>
      </c>
      <c r="F209" s="57" t="s">
        <v>51</v>
      </c>
      <c r="G209" s="30" t="s">
        <v>28</v>
      </c>
      <c r="H209" s="58"/>
      <c r="I209" s="39">
        <v>0</v>
      </c>
      <c r="J209" s="40"/>
      <c r="K209" s="39"/>
      <c r="L209" s="82" t="s">
        <v>59</v>
      </c>
      <c r="M209" s="30" t="s">
        <v>400</v>
      </c>
      <c r="N209" s="57" t="s">
        <v>20</v>
      </c>
      <c r="O209" s="57" t="s">
        <v>51</v>
      </c>
      <c r="P209" s="30" t="s">
        <v>28</v>
      </c>
      <c r="Q209" s="39">
        <v>0</v>
      </c>
      <c r="R209" s="4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</row>
    <row r="210" spans="1:29" s="23" customFormat="1" ht="13.5" customHeight="1">
      <c r="A210" s="90" t="s">
        <v>277</v>
      </c>
      <c r="B210" s="91"/>
      <c r="C210" s="92"/>
      <c r="D210" s="30" t="s">
        <v>278</v>
      </c>
      <c r="E210" s="57" t="s">
        <v>56</v>
      </c>
      <c r="F210" s="57" t="s">
        <v>18</v>
      </c>
      <c r="G210" s="30"/>
      <c r="H210" s="58"/>
      <c r="I210" s="39">
        <f>I211</f>
        <v>300</v>
      </c>
      <c r="J210" s="40"/>
      <c r="K210" s="39"/>
      <c r="L210" s="90" t="s">
        <v>277</v>
      </c>
      <c r="M210" s="30" t="s">
        <v>400</v>
      </c>
      <c r="N210" s="57" t="s">
        <v>56</v>
      </c>
      <c r="O210" s="57" t="s">
        <v>18</v>
      </c>
      <c r="P210" s="30"/>
      <c r="Q210" s="39">
        <f>Q211</f>
        <v>280</v>
      </c>
      <c r="R210" s="4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</row>
    <row r="211" spans="1:29" s="23" customFormat="1" ht="12.75" customHeight="1">
      <c r="A211" s="82" t="s">
        <v>34</v>
      </c>
      <c r="B211" s="84"/>
      <c r="C211" s="81"/>
      <c r="D211" s="30" t="s">
        <v>278</v>
      </c>
      <c r="E211" s="57" t="s">
        <v>56</v>
      </c>
      <c r="F211" s="57" t="s">
        <v>18</v>
      </c>
      <c r="G211" s="30" t="s">
        <v>31</v>
      </c>
      <c r="H211" s="58"/>
      <c r="I211" s="39">
        <f>I212</f>
        <v>300</v>
      </c>
      <c r="J211" s="40"/>
      <c r="K211" s="39"/>
      <c r="L211" s="82" t="s">
        <v>34</v>
      </c>
      <c r="M211" s="30" t="s">
        <v>400</v>
      </c>
      <c r="N211" s="57" t="s">
        <v>56</v>
      </c>
      <c r="O211" s="57" t="s">
        <v>18</v>
      </c>
      <c r="P211" s="30" t="s">
        <v>31</v>
      </c>
      <c r="Q211" s="39">
        <f>Q212</f>
        <v>280</v>
      </c>
      <c r="R211" s="4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</row>
    <row r="212" spans="1:29" s="23" customFormat="1" ht="12.75" customHeight="1">
      <c r="A212" s="82" t="s">
        <v>59</v>
      </c>
      <c r="B212" s="84"/>
      <c r="C212" s="81"/>
      <c r="D212" s="30" t="s">
        <v>278</v>
      </c>
      <c r="E212" s="57" t="s">
        <v>56</v>
      </c>
      <c r="F212" s="57" t="s">
        <v>18</v>
      </c>
      <c r="G212" s="30" t="s">
        <v>28</v>
      </c>
      <c r="H212" s="58"/>
      <c r="I212" s="39">
        <v>300</v>
      </c>
      <c r="J212" s="40"/>
      <c r="K212" s="39"/>
      <c r="L212" s="82" t="s">
        <v>59</v>
      </c>
      <c r="M212" s="30" t="s">
        <v>400</v>
      </c>
      <c r="N212" s="57" t="s">
        <v>56</v>
      </c>
      <c r="O212" s="57" t="s">
        <v>18</v>
      </c>
      <c r="P212" s="30" t="s">
        <v>28</v>
      </c>
      <c r="Q212" s="39">
        <v>280</v>
      </c>
      <c r="R212" s="4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</row>
    <row r="213" spans="1:29" s="23" customFormat="1" ht="13.5" customHeight="1" hidden="1">
      <c r="A213" s="90" t="s">
        <v>311</v>
      </c>
      <c r="B213" s="91"/>
      <c r="C213" s="92"/>
      <c r="D213" s="30" t="s">
        <v>278</v>
      </c>
      <c r="E213" s="57" t="s">
        <v>56</v>
      </c>
      <c r="F213" s="57" t="s">
        <v>19</v>
      </c>
      <c r="G213" s="30"/>
      <c r="H213" s="58"/>
      <c r="I213" s="39">
        <f>I214</f>
        <v>380</v>
      </c>
      <c r="J213" s="40"/>
      <c r="K213" s="39"/>
      <c r="L213" s="90" t="s">
        <v>311</v>
      </c>
      <c r="M213" s="30" t="s">
        <v>400</v>
      </c>
      <c r="N213" s="57" t="s">
        <v>56</v>
      </c>
      <c r="O213" s="57" t="s">
        <v>19</v>
      </c>
      <c r="P213" s="30"/>
      <c r="Q213" s="39">
        <f>Q214</f>
        <v>0</v>
      </c>
      <c r="R213" s="4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</row>
    <row r="214" spans="1:29" s="23" customFormat="1" ht="12.75" customHeight="1" hidden="1">
      <c r="A214" s="82" t="s">
        <v>34</v>
      </c>
      <c r="B214" s="84"/>
      <c r="C214" s="81"/>
      <c r="D214" s="30" t="s">
        <v>278</v>
      </c>
      <c r="E214" s="57" t="s">
        <v>56</v>
      </c>
      <c r="F214" s="57" t="s">
        <v>19</v>
      </c>
      <c r="G214" s="30" t="s">
        <v>31</v>
      </c>
      <c r="H214" s="58"/>
      <c r="I214" s="39">
        <f>I215</f>
        <v>380</v>
      </c>
      <c r="J214" s="40"/>
      <c r="K214" s="39"/>
      <c r="L214" s="82" t="s">
        <v>34</v>
      </c>
      <c r="M214" s="30" t="s">
        <v>400</v>
      </c>
      <c r="N214" s="57" t="s">
        <v>56</v>
      </c>
      <c r="O214" s="57" t="s">
        <v>19</v>
      </c>
      <c r="P214" s="30" t="s">
        <v>31</v>
      </c>
      <c r="Q214" s="39">
        <f>Q215</f>
        <v>0</v>
      </c>
      <c r="R214" s="4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</row>
    <row r="215" spans="1:29" s="23" customFormat="1" ht="12.75" customHeight="1" hidden="1">
      <c r="A215" s="82" t="s">
        <v>59</v>
      </c>
      <c r="B215" s="84"/>
      <c r="C215" s="81"/>
      <c r="D215" s="30" t="s">
        <v>278</v>
      </c>
      <c r="E215" s="57" t="s">
        <v>56</v>
      </c>
      <c r="F215" s="57" t="s">
        <v>19</v>
      </c>
      <c r="G215" s="30" t="s">
        <v>28</v>
      </c>
      <c r="H215" s="58"/>
      <c r="I215" s="39">
        <v>380</v>
      </c>
      <c r="J215" s="40"/>
      <c r="K215" s="39"/>
      <c r="L215" s="82" t="s">
        <v>59</v>
      </c>
      <c r="M215" s="30" t="s">
        <v>400</v>
      </c>
      <c r="N215" s="57" t="s">
        <v>56</v>
      </c>
      <c r="O215" s="57" t="s">
        <v>19</v>
      </c>
      <c r="P215" s="30" t="s">
        <v>28</v>
      </c>
      <c r="Q215" s="39">
        <f>280-280</f>
        <v>0</v>
      </c>
      <c r="R215" s="4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</row>
    <row r="216" spans="1:29" s="23" customFormat="1" ht="12.75" customHeight="1">
      <c r="A216" s="90" t="s">
        <v>316</v>
      </c>
      <c r="B216" s="84"/>
      <c r="C216" s="81"/>
      <c r="D216" s="30" t="s">
        <v>78</v>
      </c>
      <c r="E216" s="57" t="s">
        <v>57</v>
      </c>
      <c r="F216" s="57" t="s">
        <v>18</v>
      </c>
      <c r="G216" s="30"/>
      <c r="H216" s="58"/>
      <c r="I216" s="39">
        <f>I217</f>
        <v>50</v>
      </c>
      <c r="J216" s="40"/>
      <c r="K216" s="39"/>
      <c r="L216" s="90" t="s">
        <v>316</v>
      </c>
      <c r="M216" s="30" t="s">
        <v>400</v>
      </c>
      <c r="N216" s="57" t="s">
        <v>57</v>
      </c>
      <c r="O216" s="57" t="s">
        <v>18</v>
      </c>
      <c r="P216" s="30"/>
      <c r="Q216" s="39">
        <f>Q217</f>
        <v>60</v>
      </c>
      <c r="R216" s="4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</row>
    <row r="217" spans="1:29" s="23" customFormat="1" ht="12.75" customHeight="1">
      <c r="A217" s="82" t="s">
        <v>34</v>
      </c>
      <c r="B217" s="84"/>
      <c r="C217" s="81"/>
      <c r="D217" s="30" t="s">
        <v>78</v>
      </c>
      <c r="E217" s="57" t="s">
        <v>57</v>
      </c>
      <c r="F217" s="57" t="s">
        <v>18</v>
      </c>
      <c r="G217" s="30" t="s">
        <v>31</v>
      </c>
      <c r="H217" s="58"/>
      <c r="I217" s="39">
        <f>I218</f>
        <v>50</v>
      </c>
      <c r="J217" s="40"/>
      <c r="K217" s="39"/>
      <c r="L217" s="82" t="s">
        <v>34</v>
      </c>
      <c r="M217" s="30" t="s">
        <v>400</v>
      </c>
      <c r="N217" s="57" t="s">
        <v>57</v>
      </c>
      <c r="O217" s="57" t="s">
        <v>18</v>
      </c>
      <c r="P217" s="30" t="s">
        <v>31</v>
      </c>
      <c r="Q217" s="39">
        <f>Q218</f>
        <v>60</v>
      </c>
      <c r="R217" s="4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</row>
    <row r="218" spans="1:29" s="23" customFormat="1" ht="12.75" customHeight="1">
      <c r="A218" s="82" t="s">
        <v>59</v>
      </c>
      <c r="B218" s="84"/>
      <c r="C218" s="81"/>
      <c r="D218" s="30" t="s">
        <v>78</v>
      </c>
      <c r="E218" s="57" t="s">
        <v>57</v>
      </c>
      <c r="F218" s="57" t="s">
        <v>18</v>
      </c>
      <c r="G218" s="30" t="s">
        <v>28</v>
      </c>
      <c r="H218" s="58"/>
      <c r="I218" s="39">
        <v>50</v>
      </c>
      <c r="J218" s="40"/>
      <c r="K218" s="39"/>
      <c r="L218" s="82" t="s">
        <v>59</v>
      </c>
      <c r="M218" s="30" t="s">
        <v>400</v>
      </c>
      <c r="N218" s="57" t="s">
        <v>57</v>
      </c>
      <c r="O218" s="57" t="s">
        <v>18</v>
      </c>
      <c r="P218" s="30" t="s">
        <v>28</v>
      </c>
      <c r="Q218" s="39">
        <v>60</v>
      </c>
      <c r="R218" s="4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</row>
    <row r="219" spans="1:29" s="22" customFormat="1" ht="13.5" customHeight="1" hidden="1">
      <c r="A219" s="163" t="s">
        <v>301</v>
      </c>
      <c r="B219" s="164"/>
      <c r="C219" s="164"/>
      <c r="D219" s="59" t="s">
        <v>78</v>
      </c>
      <c r="E219" s="54" t="s">
        <v>46</v>
      </c>
      <c r="F219" s="54" t="s">
        <v>18</v>
      </c>
      <c r="G219" s="59"/>
      <c r="H219" s="60"/>
      <c r="I219" s="61">
        <f>I220</f>
        <v>0</v>
      </c>
      <c r="J219" s="45" t="e">
        <f>#REF!+#REF!+#REF!</f>
        <v>#REF!</v>
      </c>
      <c r="K219" s="61"/>
      <c r="L219" s="68"/>
      <c r="M219" s="59" t="s">
        <v>78</v>
      </c>
      <c r="N219" s="54" t="s">
        <v>46</v>
      </c>
      <c r="O219" s="54" t="s">
        <v>18</v>
      </c>
      <c r="P219" s="59"/>
      <c r="Q219" s="61"/>
      <c r="R219" s="4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</row>
    <row r="220" spans="1:29" s="23" customFormat="1" ht="12.75" customHeight="1" hidden="1">
      <c r="A220" s="139" t="s">
        <v>34</v>
      </c>
      <c r="B220" s="139"/>
      <c r="C220" s="139"/>
      <c r="D220" s="30" t="s">
        <v>78</v>
      </c>
      <c r="E220" s="57" t="s">
        <v>46</v>
      </c>
      <c r="F220" s="57" t="s">
        <v>18</v>
      </c>
      <c r="G220" s="30" t="s">
        <v>31</v>
      </c>
      <c r="H220" s="58"/>
      <c r="I220" s="39">
        <f>I221</f>
        <v>0</v>
      </c>
      <c r="J220" s="40"/>
      <c r="K220" s="39"/>
      <c r="L220" s="67"/>
      <c r="M220" s="30" t="s">
        <v>78</v>
      </c>
      <c r="N220" s="57" t="s">
        <v>46</v>
      </c>
      <c r="O220" s="57" t="s">
        <v>18</v>
      </c>
      <c r="P220" s="30" t="s">
        <v>31</v>
      </c>
      <c r="Q220" s="39"/>
      <c r="R220" s="4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</row>
    <row r="221" spans="1:29" s="23" customFormat="1" ht="12.75" customHeight="1" hidden="1">
      <c r="A221" s="139" t="s">
        <v>59</v>
      </c>
      <c r="B221" s="139"/>
      <c r="C221" s="139"/>
      <c r="D221" s="30" t="s">
        <v>78</v>
      </c>
      <c r="E221" s="57" t="s">
        <v>46</v>
      </c>
      <c r="F221" s="57" t="s">
        <v>18</v>
      </c>
      <c r="G221" s="30" t="s">
        <v>28</v>
      </c>
      <c r="H221" s="58"/>
      <c r="I221" s="39">
        <v>0</v>
      </c>
      <c r="J221" s="40"/>
      <c r="K221" s="39"/>
      <c r="L221" s="67"/>
      <c r="M221" s="30" t="s">
        <v>78</v>
      </c>
      <c r="N221" s="57" t="s">
        <v>46</v>
      </c>
      <c r="O221" s="57" t="s">
        <v>18</v>
      </c>
      <c r="P221" s="30" t="s">
        <v>28</v>
      </c>
      <c r="Q221" s="39"/>
      <c r="R221" s="4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</row>
    <row r="222" spans="1:29" s="23" customFormat="1" ht="12.75" customHeight="1" hidden="1">
      <c r="A222" s="162" t="s">
        <v>303</v>
      </c>
      <c r="B222" s="162"/>
      <c r="C222" s="162"/>
      <c r="D222" s="30" t="s">
        <v>305</v>
      </c>
      <c r="E222" s="57" t="s">
        <v>46</v>
      </c>
      <c r="F222" s="57" t="s">
        <v>18</v>
      </c>
      <c r="G222" s="30"/>
      <c r="H222" s="58"/>
      <c r="I222" s="39">
        <f>I223</f>
        <v>0</v>
      </c>
      <c r="J222" s="40"/>
      <c r="K222" s="39">
        <f>K223</f>
        <v>0</v>
      </c>
      <c r="L222" s="67"/>
      <c r="M222" s="30" t="s">
        <v>305</v>
      </c>
      <c r="N222" s="57" t="s">
        <v>46</v>
      </c>
      <c r="O222" s="57" t="s">
        <v>18</v>
      </c>
      <c r="P222" s="30"/>
      <c r="Q222" s="39"/>
      <c r="R222" s="4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</row>
    <row r="223" spans="1:29" s="23" customFormat="1" ht="12.75" customHeight="1" hidden="1">
      <c r="A223" s="139" t="s">
        <v>34</v>
      </c>
      <c r="B223" s="139"/>
      <c r="C223" s="139"/>
      <c r="D223" s="30" t="s">
        <v>305</v>
      </c>
      <c r="E223" s="57" t="s">
        <v>46</v>
      </c>
      <c r="F223" s="57" t="s">
        <v>18</v>
      </c>
      <c r="G223" s="30" t="s">
        <v>31</v>
      </c>
      <c r="H223" s="58"/>
      <c r="I223" s="39">
        <f>I224</f>
        <v>0</v>
      </c>
      <c r="J223" s="40"/>
      <c r="K223" s="39">
        <f>K224</f>
        <v>0</v>
      </c>
      <c r="L223" s="67"/>
      <c r="M223" s="30" t="s">
        <v>305</v>
      </c>
      <c r="N223" s="57" t="s">
        <v>46</v>
      </c>
      <c r="O223" s="57" t="s">
        <v>18</v>
      </c>
      <c r="P223" s="30" t="s">
        <v>31</v>
      </c>
      <c r="Q223" s="39"/>
      <c r="R223" s="4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</row>
    <row r="224" spans="1:29" s="23" customFormat="1" ht="12.75" customHeight="1" hidden="1">
      <c r="A224" s="139" t="s">
        <v>59</v>
      </c>
      <c r="B224" s="139"/>
      <c r="C224" s="139"/>
      <c r="D224" s="30" t="s">
        <v>305</v>
      </c>
      <c r="E224" s="57" t="s">
        <v>46</v>
      </c>
      <c r="F224" s="57" t="s">
        <v>18</v>
      </c>
      <c r="G224" s="30" t="s">
        <v>28</v>
      </c>
      <c r="H224" s="58"/>
      <c r="I224" s="39"/>
      <c r="J224" s="40"/>
      <c r="K224" s="35"/>
      <c r="L224" s="67"/>
      <c r="M224" s="30" t="s">
        <v>305</v>
      </c>
      <c r="N224" s="57" t="s">
        <v>46</v>
      </c>
      <c r="O224" s="57" t="s">
        <v>18</v>
      </c>
      <c r="P224" s="30" t="s">
        <v>28</v>
      </c>
      <c r="Q224" s="39"/>
      <c r="R224" s="4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</row>
    <row r="225" spans="1:29" s="27" customFormat="1" ht="38.25">
      <c r="A225" s="150" t="s">
        <v>324</v>
      </c>
      <c r="B225" s="150"/>
      <c r="C225" s="150"/>
      <c r="D225" s="48" t="s">
        <v>337</v>
      </c>
      <c r="E225" s="48"/>
      <c r="F225" s="47"/>
      <c r="G225" s="47"/>
      <c r="H225" s="49"/>
      <c r="I225" s="50">
        <f>I226+I242</f>
        <v>30540.309999999998</v>
      </c>
      <c r="J225" s="44"/>
      <c r="K225" s="50">
        <f>K226+K242</f>
        <v>200</v>
      </c>
      <c r="L225" s="102" t="s">
        <v>371</v>
      </c>
      <c r="M225" s="48" t="s">
        <v>337</v>
      </c>
      <c r="N225" s="48"/>
      <c r="O225" s="47"/>
      <c r="P225" s="47"/>
      <c r="Q225" s="50">
        <f>Q227+Q235+Q243</f>
        <v>31754.78</v>
      </c>
      <c r="R225" s="44">
        <f>R235</f>
        <v>100</v>
      </c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</row>
    <row r="226" spans="1:29" s="22" customFormat="1" ht="39.75" customHeight="1" hidden="1">
      <c r="A226" s="146" t="s">
        <v>325</v>
      </c>
      <c r="B226" s="146"/>
      <c r="C226" s="146"/>
      <c r="D226" s="59" t="s">
        <v>198</v>
      </c>
      <c r="E226" s="54"/>
      <c r="F226" s="54"/>
      <c r="G226" s="59"/>
      <c r="H226" s="60"/>
      <c r="I226" s="61">
        <f>I227</f>
        <v>30340.309999999998</v>
      </c>
      <c r="J226" s="41"/>
      <c r="K226" s="61">
        <f>K227</f>
        <v>200</v>
      </c>
      <c r="L226" s="68"/>
      <c r="M226" s="59"/>
      <c r="N226" s="54"/>
      <c r="O226" s="54"/>
      <c r="P226" s="59"/>
      <c r="Q226" s="61"/>
      <c r="R226" s="4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1:29" s="23" customFormat="1" ht="25.5" customHeight="1">
      <c r="A227" s="139" t="s">
        <v>209</v>
      </c>
      <c r="B227" s="139"/>
      <c r="C227" s="139"/>
      <c r="D227" s="30" t="s">
        <v>210</v>
      </c>
      <c r="E227" s="57" t="s">
        <v>46</v>
      </c>
      <c r="F227" s="57" t="s">
        <v>18</v>
      </c>
      <c r="G227" s="30"/>
      <c r="H227" s="58"/>
      <c r="I227" s="39">
        <f>I228+I235+I239</f>
        <v>30340.309999999998</v>
      </c>
      <c r="J227" s="40"/>
      <c r="K227" s="39">
        <f>K228+K235+K239</f>
        <v>200</v>
      </c>
      <c r="L227" s="59" t="s">
        <v>364</v>
      </c>
      <c r="M227" s="59" t="s">
        <v>363</v>
      </c>
      <c r="N227" s="54"/>
      <c r="O227" s="54"/>
      <c r="P227" s="59"/>
      <c r="Q227" s="61">
        <f>Q228</f>
        <v>26352.04</v>
      </c>
      <c r="R227" s="4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</row>
    <row r="228" spans="1:29" s="23" customFormat="1" ht="27.75" customHeight="1">
      <c r="A228" s="147" t="s">
        <v>197</v>
      </c>
      <c r="B228" s="147"/>
      <c r="C228" s="147"/>
      <c r="D228" s="30" t="s">
        <v>211</v>
      </c>
      <c r="E228" s="57" t="s">
        <v>46</v>
      </c>
      <c r="F228" s="57" t="s">
        <v>18</v>
      </c>
      <c r="G228" s="30"/>
      <c r="H228" s="58"/>
      <c r="I228" s="39">
        <f>I229+I231+I233</f>
        <v>24879.91</v>
      </c>
      <c r="J228" s="40"/>
      <c r="K228" s="39"/>
      <c r="L228" s="30" t="s">
        <v>197</v>
      </c>
      <c r="M228" s="30" t="s">
        <v>401</v>
      </c>
      <c r="N228" s="57" t="s">
        <v>46</v>
      </c>
      <c r="O228" s="57" t="s">
        <v>18</v>
      </c>
      <c r="P228" s="30"/>
      <c r="Q228" s="39">
        <f>Q229+Q231+Q233</f>
        <v>26352.04</v>
      </c>
      <c r="R228" s="4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</row>
    <row r="229" spans="1:29" s="23" customFormat="1" ht="40.5" customHeight="1">
      <c r="A229" s="139" t="s">
        <v>23</v>
      </c>
      <c r="B229" s="139"/>
      <c r="C229" s="139"/>
      <c r="D229" s="30" t="s">
        <v>211</v>
      </c>
      <c r="E229" s="57" t="s">
        <v>46</v>
      </c>
      <c r="F229" s="57" t="s">
        <v>18</v>
      </c>
      <c r="G229" s="30" t="s">
        <v>24</v>
      </c>
      <c r="H229" s="58"/>
      <c r="I229" s="39">
        <f>I230</f>
        <v>14489.47</v>
      </c>
      <c r="J229" s="40"/>
      <c r="K229" s="39"/>
      <c r="L229" s="30" t="s">
        <v>23</v>
      </c>
      <c r="M229" s="30" t="s">
        <v>401</v>
      </c>
      <c r="N229" s="57" t="s">
        <v>46</v>
      </c>
      <c r="O229" s="57" t="s">
        <v>18</v>
      </c>
      <c r="P229" s="30" t="s">
        <v>24</v>
      </c>
      <c r="Q229" s="39">
        <f>Q230</f>
        <v>15432.14</v>
      </c>
      <c r="R229" s="4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</row>
    <row r="230" spans="1:29" s="23" customFormat="1" ht="12.75">
      <c r="A230" s="139" t="s">
        <v>62</v>
      </c>
      <c r="B230" s="139"/>
      <c r="C230" s="139"/>
      <c r="D230" s="30" t="s">
        <v>211</v>
      </c>
      <c r="E230" s="57" t="s">
        <v>46</v>
      </c>
      <c r="F230" s="57" t="s">
        <v>18</v>
      </c>
      <c r="G230" s="30" t="s">
        <v>63</v>
      </c>
      <c r="H230" s="58"/>
      <c r="I230" s="39">
        <v>14489.47</v>
      </c>
      <c r="J230" s="40"/>
      <c r="K230" s="39"/>
      <c r="L230" s="30" t="s">
        <v>62</v>
      </c>
      <c r="M230" s="30" t="s">
        <v>401</v>
      </c>
      <c r="N230" s="57" t="s">
        <v>46</v>
      </c>
      <c r="O230" s="57" t="s">
        <v>18</v>
      </c>
      <c r="P230" s="30" t="s">
        <v>63</v>
      </c>
      <c r="Q230" s="39">
        <f>14850.4+481.74+100</f>
        <v>15432.14</v>
      </c>
      <c r="R230" s="4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</row>
    <row r="231" spans="1:29" s="23" customFormat="1" ht="18" customHeight="1">
      <c r="A231" s="139" t="s">
        <v>34</v>
      </c>
      <c r="B231" s="139"/>
      <c r="C231" s="139"/>
      <c r="D231" s="30" t="s">
        <v>211</v>
      </c>
      <c r="E231" s="57" t="s">
        <v>46</v>
      </c>
      <c r="F231" s="57" t="s">
        <v>18</v>
      </c>
      <c r="G231" s="30" t="s">
        <v>31</v>
      </c>
      <c r="H231" s="58"/>
      <c r="I231" s="39">
        <f>I232</f>
        <v>9860.44</v>
      </c>
      <c r="J231" s="40"/>
      <c r="K231" s="39"/>
      <c r="L231" s="30" t="s">
        <v>34</v>
      </c>
      <c r="M231" s="30" t="s">
        <v>401</v>
      </c>
      <c r="N231" s="57" t="s">
        <v>46</v>
      </c>
      <c r="O231" s="57" t="s">
        <v>18</v>
      </c>
      <c r="P231" s="30" t="s">
        <v>31</v>
      </c>
      <c r="Q231" s="39">
        <f>Q232</f>
        <v>10428.9</v>
      </c>
      <c r="R231" s="4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</row>
    <row r="232" spans="1:29" s="23" customFormat="1" ht="15" customHeight="1">
      <c r="A232" s="139" t="s">
        <v>59</v>
      </c>
      <c r="B232" s="139"/>
      <c r="C232" s="139"/>
      <c r="D232" s="30" t="s">
        <v>211</v>
      </c>
      <c r="E232" s="57" t="s">
        <v>46</v>
      </c>
      <c r="F232" s="57" t="s">
        <v>18</v>
      </c>
      <c r="G232" s="30" t="s">
        <v>28</v>
      </c>
      <c r="H232" s="58"/>
      <c r="I232" s="39">
        <v>9860.44</v>
      </c>
      <c r="J232" s="40"/>
      <c r="K232" s="39"/>
      <c r="L232" s="30" t="s">
        <v>59</v>
      </c>
      <c r="M232" s="30" t="s">
        <v>401</v>
      </c>
      <c r="N232" s="57" t="s">
        <v>46</v>
      </c>
      <c r="O232" s="57" t="s">
        <v>18</v>
      </c>
      <c r="P232" s="30" t="s">
        <v>28</v>
      </c>
      <c r="Q232" s="39">
        <f>9428.9+850+150</f>
        <v>10428.9</v>
      </c>
      <c r="R232" s="4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</row>
    <row r="233" spans="1:29" s="23" customFormat="1" ht="21" customHeight="1">
      <c r="A233" s="139" t="s">
        <v>32</v>
      </c>
      <c r="B233" s="139"/>
      <c r="C233" s="139"/>
      <c r="D233" s="30" t="s">
        <v>211</v>
      </c>
      <c r="E233" s="57" t="s">
        <v>46</v>
      </c>
      <c r="F233" s="57" t="s">
        <v>18</v>
      </c>
      <c r="G233" s="30" t="s">
        <v>29</v>
      </c>
      <c r="H233" s="58"/>
      <c r="I233" s="39">
        <f>I234</f>
        <v>530</v>
      </c>
      <c r="J233" s="40"/>
      <c r="K233" s="39"/>
      <c r="L233" s="30" t="s">
        <v>32</v>
      </c>
      <c r="M233" s="30" t="s">
        <v>401</v>
      </c>
      <c r="N233" s="57" t="s">
        <v>46</v>
      </c>
      <c r="O233" s="57" t="s">
        <v>18</v>
      </c>
      <c r="P233" s="30" t="s">
        <v>29</v>
      </c>
      <c r="Q233" s="39">
        <f>Q234</f>
        <v>491</v>
      </c>
      <c r="R233" s="4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</row>
    <row r="234" spans="1:29" s="23" customFormat="1" ht="12.75" customHeight="1">
      <c r="A234" s="139" t="s">
        <v>33</v>
      </c>
      <c r="B234" s="139"/>
      <c r="C234" s="139"/>
      <c r="D234" s="30" t="s">
        <v>211</v>
      </c>
      <c r="E234" s="57" t="s">
        <v>46</v>
      </c>
      <c r="F234" s="57" t="s">
        <v>18</v>
      </c>
      <c r="G234" s="30" t="s">
        <v>30</v>
      </c>
      <c r="H234" s="58"/>
      <c r="I234" s="39">
        <v>530</v>
      </c>
      <c r="J234" s="40"/>
      <c r="K234" s="39"/>
      <c r="L234" s="30" t="s">
        <v>33</v>
      </c>
      <c r="M234" s="30" t="s">
        <v>401</v>
      </c>
      <c r="N234" s="57" t="s">
        <v>46</v>
      </c>
      <c r="O234" s="57" t="s">
        <v>18</v>
      </c>
      <c r="P234" s="30" t="s">
        <v>30</v>
      </c>
      <c r="Q234" s="39">
        <v>491</v>
      </c>
      <c r="R234" s="4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</row>
    <row r="235" spans="1:29" s="23" customFormat="1" ht="24.75" customHeight="1">
      <c r="A235" s="139" t="s">
        <v>213</v>
      </c>
      <c r="B235" s="139"/>
      <c r="C235" s="139"/>
      <c r="D235" s="30" t="s">
        <v>212</v>
      </c>
      <c r="E235" s="57" t="s">
        <v>46</v>
      </c>
      <c r="F235" s="57" t="s">
        <v>18</v>
      </c>
      <c r="G235" s="30"/>
      <c r="H235" s="58"/>
      <c r="I235" s="39">
        <f>I237</f>
        <v>5260.4</v>
      </c>
      <c r="J235" s="40"/>
      <c r="K235" s="39"/>
      <c r="L235" s="59" t="s">
        <v>365</v>
      </c>
      <c r="M235" s="59" t="s">
        <v>368</v>
      </c>
      <c r="N235" s="54"/>
      <c r="O235" s="54"/>
      <c r="P235" s="59"/>
      <c r="Q235" s="61">
        <f>Q236+Q239</f>
        <v>5202.74</v>
      </c>
      <c r="R235" s="40">
        <v>100</v>
      </c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</row>
    <row r="236" spans="1:29" s="23" customFormat="1" ht="25.5" customHeight="1">
      <c r="A236" s="148"/>
      <c r="B236" s="149"/>
      <c r="C236" s="78"/>
      <c r="D236" s="30"/>
      <c r="E236" s="57"/>
      <c r="F236" s="57"/>
      <c r="G236" s="30"/>
      <c r="H236" s="58"/>
      <c r="I236" s="39"/>
      <c r="J236" s="40"/>
      <c r="K236" s="39"/>
      <c r="L236" s="59" t="s">
        <v>369</v>
      </c>
      <c r="M236" s="30" t="s">
        <v>402</v>
      </c>
      <c r="N236" s="57" t="s">
        <v>46</v>
      </c>
      <c r="O236" s="57" t="s">
        <v>18</v>
      </c>
      <c r="P236" s="30"/>
      <c r="Q236" s="39">
        <f>Q237</f>
        <v>5102.74</v>
      </c>
      <c r="R236" s="4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</row>
    <row r="237" spans="1:29" s="23" customFormat="1" ht="15" customHeight="1">
      <c r="A237" s="139" t="s">
        <v>34</v>
      </c>
      <c r="B237" s="139"/>
      <c r="C237" s="139"/>
      <c r="D237" s="30" t="s">
        <v>212</v>
      </c>
      <c r="E237" s="57" t="s">
        <v>46</v>
      </c>
      <c r="F237" s="57" t="s">
        <v>18</v>
      </c>
      <c r="G237" s="30" t="s">
        <v>31</v>
      </c>
      <c r="H237" s="58"/>
      <c r="I237" s="39">
        <f>I238</f>
        <v>5260.4</v>
      </c>
      <c r="J237" s="40"/>
      <c r="K237" s="39"/>
      <c r="L237" s="30" t="s">
        <v>34</v>
      </c>
      <c r="M237" s="30" t="s">
        <v>402</v>
      </c>
      <c r="N237" s="57" t="s">
        <v>46</v>
      </c>
      <c r="O237" s="57" t="s">
        <v>18</v>
      </c>
      <c r="P237" s="30" t="s">
        <v>31</v>
      </c>
      <c r="Q237" s="39">
        <f>Q238</f>
        <v>5102.74</v>
      </c>
      <c r="R237" s="4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</row>
    <row r="238" spans="1:29" s="23" customFormat="1" ht="12.75" customHeight="1">
      <c r="A238" s="139" t="s">
        <v>59</v>
      </c>
      <c r="B238" s="139"/>
      <c r="C238" s="139"/>
      <c r="D238" s="30" t="s">
        <v>212</v>
      </c>
      <c r="E238" s="57" t="s">
        <v>46</v>
      </c>
      <c r="F238" s="57" t="s">
        <v>18</v>
      </c>
      <c r="G238" s="30" t="s">
        <v>28</v>
      </c>
      <c r="H238" s="58"/>
      <c r="I238" s="39">
        <v>5260.4</v>
      </c>
      <c r="J238" s="40" t="e">
        <f>#REF!-#REF!</f>
        <v>#REF!</v>
      </c>
      <c r="K238" s="39"/>
      <c r="L238" s="30" t="s">
        <v>59</v>
      </c>
      <c r="M238" s="30" t="s">
        <v>402</v>
      </c>
      <c r="N238" s="57" t="s">
        <v>46</v>
      </c>
      <c r="O238" s="57" t="s">
        <v>18</v>
      </c>
      <c r="P238" s="30" t="s">
        <v>28</v>
      </c>
      <c r="Q238" s="39">
        <f>4902.74+200+100-100</f>
        <v>5102.74</v>
      </c>
      <c r="R238" s="4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</row>
    <row r="239" spans="1:29" s="23" customFormat="1" ht="25.5">
      <c r="A239" s="162" t="s">
        <v>303</v>
      </c>
      <c r="B239" s="162"/>
      <c r="C239" s="162"/>
      <c r="D239" s="30" t="s">
        <v>304</v>
      </c>
      <c r="E239" s="57" t="s">
        <v>46</v>
      </c>
      <c r="F239" s="57" t="s">
        <v>18</v>
      </c>
      <c r="G239" s="30"/>
      <c r="H239" s="58"/>
      <c r="I239" s="39">
        <f>I240</f>
        <v>200</v>
      </c>
      <c r="J239" s="40"/>
      <c r="K239" s="39">
        <f>K240</f>
        <v>200</v>
      </c>
      <c r="L239" s="30" t="s">
        <v>303</v>
      </c>
      <c r="M239" s="30" t="s">
        <v>453</v>
      </c>
      <c r="N239" s="57" t="s">
        <v>46</v>
      </c>
      <c r="O239" s="57" t="s">
        <v>18</v>
      </c>
      <c r="P239" s="30"/>
      <c r="Q239" s="39">
        <f>Q240</f>
        <v>100</v>
      </c>
      <c r="R239" s="40">
        <f>R240</f>
        <v>100</v>
      </c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</row>
    <row r="240" spans="1:29" s="23" customFormat="1" ht="25.5">
      <c r="A240" s="139" t="s">
        <v>34</v>
      </c>
      <c r="B240" s="139"/>
      <c r="C240" s="139"/>
      <c r="D240" s="30" t="s">
        <v>304</v>
      </c>
      <c r="E240" s="57" t="s">
        <v>46</v>
      </c>
      <c r="F240" s="57" t="s">
        <v>18</v>
      </c>
      <c r="G240" s="30" t="s">
        <v>31</v>
      </c>
      <c r="H240" s="58"/>
      <c r="I240" s="39">
        <f>I241</f>
        <v>200</v>
      </c>
      <c r="J240" s="40"/>
      <c r="K240" s="39">
        <f>K241</f>
        <v>200</v>
      </c>
      <c r="L240" s="30" t="s">
        <v>34</v>
      </c>
      <c r="M240" s="30" t="s">
        <v>453</v>
      </c>
      <c r="N240" s="57" t="s">
        <v>46</v>
      </c>
      <c r="O240" s="57" t="s">
        <v>18</v>
      </c>
      <c r="P240" s="30" t="s">
        <v>31</v>
      </c>
      <c r="Q240" s="39">
        <f>Q241</f>
        <v>100</v>
      </c>
      <c r="R240" s="40">
        <f>R241</f>
        <v>100</v>
      </c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</row>
    <row r="241" spans="1:29" s="23" customFormat="1" ht="25.5">
      <c r="A241" s="139" t="s">
        <v>59</v>
      </c>
      <c r="B241" s="139"/>
      <c r="C241" s="139"/>
      <c r="D241" s="30" t="s">
        <v>304</v>
      </c>
      <c r="E241" s="57" t="s">
        <v>46</v>
      </c>
      <c r="F241" s="57" t="s">
        <v>18</v>
      </c>
      <c r="G241" s="30" t="s">
        <v>28</v>
      </c>
      <c r="H241" s="58"/>
      <c r="I241" s="39">
        <v>200</v>
      </c>
      <c r="J241" s="40"/>
      <c r="K241" s="39">
        <v>200</v>
      </c>
      <c r="L241" s="30" t="s">
        <v>59</v>
      </c>
      <c r="M241" s="30" t="s">
        <v>453</v>
      </c>
      <c r="N241" s="57" t="s">
        <v>46</v>
      </c>
      <c r="O241" s="57" t="s">
        <v>18</v>
      </c>
      <c r="P241" s="30" t="s">
        <v>28</v>
      </c>
      <c r="Q241" s="39">
        <v>100</v>
      </c>
      <c r="R241" s="40">
        <v>100</v>
      </c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</row>
    <row r="242" spans="1:29" s="22" customFormat="1" ht="25.5" customHeight="1" hidden="1">
      <c r="A242" s="146" t="s">
        <v>326</v>
      </c>
      <c r="B242" s="146"/>
      <c r="C242" s="146"/>
      <c r="D242" s="59" t="s">
        <v>199</v>
      </c>
      <c r="E242" s="54"/>
      <c r="F242" s="54"/>
      <c r="G242" s="59"/>
      <c r="H242" s="60"/>
      <c r="I242" s="61">
        <f>I244</f>
        <v>200</v>
      </c>
      <c r="J242" s="41"/>
      <c r="K242" s="36"/>
      <c r="L242" s="59"/>
      <c r="M242" s="59"/>
      <c r="N242" s="54"/>
      <c r="O242" s="54"/>
      <c r="P242" s="59"/>
      <c r="Q242" s="61"/>
      <c r="R242" s="4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</row>
    <row r="243" spans="1:29" s="23" customFormat="1" ht="25.5" customHeight="1">
      <c r="A243" s="139" t="s">
        <v>215</v>
      </c>
      <c r="B243" s="139"/>
      <c r="C243" s="139"/>
      <c r="D243" s="30" t="s">
        <v>214</v>
      </c>
      <c r="E243" s="57" t="s">
        <v>46</v>
      </c>
      <c r="F243" s="57" t="s">
        <v>18</v>
      </c>
      <c r="G243" s="30"/>
      <c r="H243" s="58"/>
      <c r="I243" s="39">
        <f>I244</f>
        <v>200</v>
      </c>
      <c r="J243" s="40"/>
      <c r="K243" s="35"/>
      <c r="L243" s="59" t="s">
        <v>366</v>
      </c>
      <c r="M243" s="59" t="s">
        <v>367</v>
      </c>
      <c r="N243" s="54"/>
      <c r="O243" s="54"/>
      <c r="P243" s="59"/>
      <c r="Q243" s="61">
        <f>Q244</f>
        <v>200</v>
      </c>
      <c r="R243" s="4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</row>
    <row r="244" spans="1:29" s="23" customFormat="1" ht="25.5">
      <c r="A244" s="139" t="s">
        <v>159</v>
      </c>
      <c r="B244" s="139"/>
      <c r="C244" s="139"/>
      <c r="D244" s="30" t="s">
        <v>216</v>
      </c>
      <c r="E244" s="57" t="s">
        <v>46</v>
      </c>
      <c r="F244" s="57" t="s">
        <v>18</v>
      </c>
      <c r="G244" s="30"/>
      <c r="H244" s="58"/>
      <c r="I244" s="39">
        <f>I245</f>
        <v>200</v>
      </c>
      <c r="J244" s="40"/>
      <c r="K244" s="35"/>
      <c r="L244" s="30" t="s">
        <v>370</v>
      </c>
      <c r="M244" s="30" t="s">
        <v>403</v>
      </c>
      <c r="N244" s="57" t="s">
        <v>46</v>
      </c>
      <c r="O244" s="57" t="s">
        <v>18</v>
      </c>
      <c r="P244" s="30"/>
      <c r="Q244" s="39">
        <f>Q245</f>
        <v>200</v>
      </c>
      <c r="R244" s="4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</row>
    <row r="245" spans="1:29" s="25" customFormat="1" ht="18" customHeight="1">
      <c r="A245" s="139" t="s">
        <v>34</v>
      </c>
      <c r="B245" s="139"/>
      <c r="C245" s="139"/>
      <c r="D245" s="30" t="s">
        <v>216</v>
      </c>
      <c r="E245" s="57" t="s">
        <v>46</v>
      </c>
      <c r="F245" s="57" t="s">
        <v>18</v>
      </c>
      <c r="G245" s="30" t="s">
        <v>31</v>
      </c>
      <c r="H245" s="58"/>
      <c r="I245" s="39">
        <f>I246</f>
        <v>200</v>
      </c>
      <c r="J245" s="46"/>
      <c r="K245" s="33"/>
      <c r="L245" s="30" t="s">
        <v>34</v>
      </c>
      <c r="M245" s="30" t="s">
        <v>403</v>
      </c>
      <c r="N245" s="57" t="s">
        <v>46</v>
      </c>
      <c r="O245" s="57" t="s">
        <v>18</v>
      </c>
      <c r="P245" s="30" t="s">
        <v>31</v>
      </c>
      <c r="Q245" s="61">
        <f>Q246</f>
        <v>200</v>
      </c>
      <c r="R245" s="37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 spans="1:29" s="23" customFormat="1" ht="12.75" customHeight="1">
      <c r="A246" s="139" t="s">
        <v>59</v>
      </c>
      <c r="B246" s="139"/>
      <c r="C246" s="139"/>
      <c r="D246" s="30" t="s">
        <v>216</v>
      </c>
      <c r="E246" s="57" t="s">
        <v>46</v>
      </c>
      <c r="F246" s="57" t="s">
        <v>18</v>
      </c>
      <c r="G246" s="30" t="s">
        <v>28</v>
      </c>
      <c r="H246" s="58"/>
      <c r="I246" s="39">
        <v>200</v>
      </c>
      <c r="J246" s="89">
        <f>J247</f>
        <v>0</v>
      </c>
      <c r="K246" s="35"/>
      <c r="L246" s="30" t="s">
        <v>59</v>
      </c>
      <c r="M246" s="30" t="s">
        <v>403</v>
      </c>
      <c r="N246" s="57" t="s">
        <v>46</v>
      </c>
      <c r="O246" s="57" t="s">
        <v>18</v>
      </c>
      <c r="P246" s="30" t="s">
        <v>28</v>
      </c>
      <c r="Q246" s="39">
        <v>200</v>
      </c>
      <c r="R246" s="4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</row>
    <row r="247" spans="1:29" s="25" customFormat="1" ht="39" customHeight="1">
      <c r="A247" s="150" t="s">
        <v>327</v>
      </c>
      <c r="B247" s="150"/>
      <c r="C247" s="150"/>
      <c r="D247" s="47" t="s">
        <v>200</v>
      </c>
      <c r="E247" s="48"/>
      <c r="F247" s="48"/>
      <c r="G247" s="47"/>
      <c r="H247" s="49"/>
      <c r="I247" s="50">
        <f>I248+I255+I259</f>
        <v>185</v>
      </c>
      <c r="J247" s="46"/>
      <c r="K247" s="50">
        <f>K248+K255+K259</f>
        <v>0</v>
      </c>
      <c r="L247" s="80" t="s">
        <v>420</v>
      </c>
      <c r="M247" s="47" t="s">
        <v>200</v>
      </c>
      <c r="N247" s="48"/>
      <c r="O247" s="48"/>
      <c r="P247" s="47"/>
      <c r="Q247" s="43">
        <f>Q248+Q255+Q259</f>
        <v>75</v>
      </c>
      <c r="R247" s="37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 spans="1:29" s="25" customFormat="1" ht="28.5" customHeight="1">
      <c r="A248" s="139" t="s">
        <v>286</v>
      </c>
      <c r="B248" s="139"/>
      <c r="C248" s="139"/>
      <c r="D248" s="30" t="s">
        <v>289</v>
      </c>
      <c r="E248" s="48"/>
      <c r="F248" s="48"/>
      <c r="G248" s="47"/>
      <c r="H248" s="49"/>
      <c r="I248" s="39">
        <f>I249</f>
        <v>145</v>
      </c>
      <c r="J248" s="46"/>
      <c r="K248" s="33"/>
      <c r="L248" s="59" t="s">
        <v>421</v>
      </c>
      <c r="M248" s="30" t="s">
        <v>289</v>
      </c>
      <c r="N248" s="48"/>
      <c r="O248" s="48"/>
      <c r="P248" s="47"/>
      <c r="Q248" s="39">
        <f>Q249+Q252</f>
        <v>75</v>
      </c>
      <c r="R248" s="37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 spans="1:29" s="25" customFormat="1" ht="12.75" customHeight="1">
      <c r="A249" s="139" t="s">
        <v>84</v>
      </c>
      <c r="B249" s="139"/>
      <c r="C249" s="139"/>
      <c r="D249" s="30" t="s">
        <v>290</v>
      </c>
      <c r="E249" s="57" t="s">
        <v>46</v>
      </c>
      <c r="F249" s="57" t="s">
        <v>18</v>
      </c>
      <c r="G249" s="30"/>
      <c r="H249" s="49"/>
      <c r="I249" s="39">
        <f>I250</f>
        <v>145</v>
      </c>
      <c r="J249" s="46"/>
      <c r="K249" s="33"/>
      <c r="L249" s="59" t="s">
        <v>84</v>
      </c>
      <c r="M249" s="30" t="s">
        <v>424</v>
      </c>
      <c r="N249" s="57" t="s">
        <v>18</v>
      </c>
      <c r="O249" s="57" t="s">
        <v>20</v>
      </c>
      <c r="P249" s="30"/>
      <c r="Q249" s="39">
        <f>Q250</f>
        <v>50</v>
      </c>
      <c r="R249" s="37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 spans="1:29" s="25" customFormat="1" ht="12.75" customHeight="1">
      <c r="A250" s="139" t="s">
        <v>34</v>
      </c>
      <c r="B250" s="139"/>
      <c r="C250" s="139"/>
      <c r="D250" s="30" t="s">
        <v>290</v>
      </c>
      <c r="E250" s="57" t="s">
        <v>46</v>
      </c>
      <c r="F250" s="57" t="s">
        <v>18</v>
      </c>
      <c r="G250" s="30" t="s">
        <v>31</v>
      </c>
      <c r="H250" s="49"/>
      <c r="I250" s="39">
        <f>I251</f>
        <v>145</v>
      </c>
      <c r="J250" s="46"/>
      <c r="K250" s="33"/>
      <c r="L250" s="59" t="s">
        <v>34</v>
      </c>
      <c r="M250" s="30" t="s">
        <v>424</v>
      </c>
      <c r="N250" s="57" t="s">
        <v>18</v>
      </c>
      <c r="O250" s="57" t="s">
        <v>20</v>
      </c>
      <c r="P250" s="30" t="s">
        <v>31</v>
      </c>
      <c r="Q250" s="39">
        <f>Q251</f>
        <v>50</v>
      </c>
      <c r="R250" s="37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 spans="1:29" s="25" customFormat="1" ht="12.75" customHeight="1">
      <c r="A251" s="139" t="s">
        <v>59</v>
      </c>
      <c r="B251" s="139"/>
      <c r="C251" s="139"/>
      <c r="D251" s="30" t="s">
        <v>290</v>
      </c>
      <c r="E251" s="57" t="s">
        <v>46</v>
      </c>
      <c r="F251" s="57" t="s">
        <v>18</v>
      </c>
      <c r="G251" s="30" t="s">
        <v>28</v>
      </c>
      <c r="H251" s="49"/>
      <c r="I251" s="39">
        <f>70+75</f>
        <v>145</v>
      </c>
      <c r="J251" s="46"/>
      <c r="K251" s="33"/>
      <c r="L251" s="59" t="s">
        <v>59</v>
      </c>
      <c r="M251" s="30" t="s">
        <v>424</v>
      </c>
      <c r="N251" s="57" t="s">
        <v>18</v>
      </c>
      <c r="O251" s="57" t="s">
        <v>20</v>
      </c>
      <c r="P251" s="30" t="s">
        <v>28</v>
      </c>
      <c r="Q251" s="39">
        <f>75-25</f>
        <v>50</v>
      </c>
      <c r="R251" s="37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 spans="1:29" s="25" customFormat="1" ht="15" customHeight="1">
      <c r="A252" s="78"/>
      <c r="B252" s="78"/>
      <c r="C252" s="78"/>
      <c r="D252" s="30"/>
      <c r="E252" s="57"/>
      <c r="F252" s="57"/>
      <c r="G252" s="30"/>
      <c r="H252" s="49"/>
      <c r="I252" s="39"/>
      <c r="J252" s="46"/>
      <c r="K252" s="33"/>
      <c r="L252" s="59" t="s">
        <v>84</v>
      </c>
      <c r="M252" s="30" t="s">
        <v>424</v>
      </c>
      <c r="N252" s="57" t="s">
        <v>18</v>
      </c>
      <c r="O252" s="57" t="s">
        <v>35</v>
      </c>
      <c r="P252" s="30"/>
      <c r="Q252" s="39">
        <f>Q253</f>
        <v>25</v>
      </c>
      <c r="R252" s="37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 spans="1:29" s="25" customFormat="1" ht="15" customHeight="1">
      <c r="A253" s="78"/>
      <c r="B253" s="78"/>
      <c r="C253" s="78"/>
      <c r="D253" s="30"/>
      <c r="E253" s="57"/>
      <c r="F253" s="57"/>
      <c r="G253" s="30"/>
      <c r="H253" s="49"/>
      <c r="I253" s="39"/>
      <c r="J253" s="46"/>
      <c r="K253" s="33"/>
      <c r="L253" s="59" t="s">
        <v>34</v>
      </c>
      <c r="M253" s="30" t="s">
        <v>424</v>
      </c>
      <c r="N253" s="57" t="s">
        <v>18</v>
      </c>
      <c r="O253" s="57" t="s">
        <v>35</v>
      </c>
      <c r="P253" s="30" t="s">
        <v>31</v>
      </c>
      <c r="Q253" s="39">
        <f>Q254</f>
        <v>25</v>
      </c>
      <c r="R253" s="37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 spans="1:29" s="25" customFormat="1" ht="12.75" customHeight="1">
      <c r="A254" s="78"/>
      <c r="B254" s="78"/>
      <c r="C254" s="78"/>
      <c r="D254" s="30"/>
      <c r="E254" s="57"/>
      <c r="F254" s="57"/>
      <c r="G254" s="30"/>
      <c r="H254" s="49"/>
      <c r="I254" s="39"/>
      <c r="J254" s="46"/>
      <c r="K254" s="33"/>
      <c r="L254" s="59" t="s">
        <v>59</v>
      </c>
      <c r="M254" s="30" t="s">
        <v>424</v>
      </c>
      <c r="N254" s="57" t="s">
        <v>18</v>
      </c>
      <c r="O254" s="57" t="s">
        <v>35</v>
      </c>
      <c r="P254" s="30" t="s">
        <v>28</v>
      </c>
      <c r="Q254" s="39">
        <v>25</v>
      </c>
      <c r="R254" s="37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 spans="1:29" s="25" customFormat="1" ht="25.5" hidden="1">
      <c r="A255" s="139" t="s">
        <v>287</v>
      </c>
      <c r="B255" s="139"/>
      <c r="C255" s="139"/>
      <c r="D255" s="30" t="s">
        <v>291</v>
      </c>
      <c r="E255" s="48"/>
      <c r="F255" s="48"/>
      <c r="G255" s="47"/>
      <c r="H255" s="49"/>
      <c r="I255" s="39">
        <f>I256</f>
        <v>40</v>
      </c>
      <c r="J255" s="46"/>
      <c r="K255" s="33"/>
      <c r="L255" s="59" t="s">
        <v>422</v>
      </c>
      <c r="M255" s="30" t="s">
        <v>291</v>
      </c>
      <c r="N255" s="48"/>
      <c r="O255" s="48"/>
      <c r="P255" s="47"/>
      <c r="Q255" s="39">
        <f>Q256</f>
        <v>0</v>
      </c>
      <c r="R255" s="37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 spans="1:29" s="25" customFormat="1" ht="12.75" customHeight="1" hidden="1">
      <c r="A256" s="139" t="s">
        <v>84</v>
      </c>
      <c r="B256" s="139"/>
      <c r="C256" s="139"/>
      <c r="D256" s="30" t="s">
        <v>292</v>
      </c>
      <c r="E256" s="57" t="s">
        <v>46</v>
      </c>
      <c r="F256" s="57" t="s">
        <v>18</v>
      </c>
      <c r="G256" s="30"/>
      <c r="H256" s="49"/>
      <c r="I256" s="39">
        <f>I257</f>
        <v>40</v>
      </c>
      <c r="J256" s="46"/>
      <c r="K256" s="33"/>
      <c r="L256" s="59" t="s">
        <v>84</v>
      </c>
      <c r="M256" s="30" t="s">
        <v>425</v>
      </c>
      <c r="N256" s="57" t="s">
        <v>18</v>
      </c>
      <c r="O256" s="57" t="s">
        <v>20</v>
      </c>
      <c r="P256" s="30"/>
      <c r="Q256" s="39">
        <f>Q257</f>
        <v>0</v>
      </c>
      <c r="R256" s="37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 spans="1:29" s="25" customFormat="1" ht="12.75" customHeight="1" hidden="1">
      <c r="A257" s="139" t="s">
        <v>34</v>
      </c>
      <c r="B257" s="139"/>
      <c r="C257" s="139"/>
      <c r="D257" s="30" t="s">
        <v>292</v>
      </c>
      <c r="E257" s="57" t="s">
        <v>46</v>
      </c>
      <c r="F257" s="57" t="s">
        <v>18</v>
      </c>
      <c r="G257" s="30" t="s">
        <v>31</v>
      </c>
      <c r="H257" s="49"/>
      <c r="I257" s="39">
        <f>I258</f>
        <v>40</v>
      </c>
      <c r="J257" s="46"/>
      <c r="K257" s="33"/>
      <c r="L257" s="59" t="s">
        <v>34</v>
      </c>
      <c r="M257" s="30" t="s">
        <v>425</v>
      </c>
      <c r="N257" s="57" t="s">
        <v>18</v>
      </c>
      <c r="O257" s="57" t="s">
        <v>20</v>
      </c>
      <c r="P257" s="30" t="s">
        <v>31</v>
      </c>
      <c r="Q257" s="39">
        <f>Q258</f>
        <v>0</v>
      </c>
      <c r="R257" s="37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 spans="1:29" s="25" customFormat="1" ht="12.75" customHeight="1" hidden="1">
      <c r="A258" s="139" t="s">
        <v>59</v>
      </c>
      <c r="B258" s="139"/>
      <c r="C258" s="139"/>
      <c r="D258" s="30" t="s">
        <v>292</v>
      </c>
      <c r="E258" s="57" t="s">
        <v>46</v>
      </c>
      <c r="F258" s="57" t="s">
        <v>18</v>
      </c>
      <c r="G258" s="30" t="s">
        <v>28</v>
      </c>
      <c r="H258" s="49"/>
      <c r="I258" s="39">
        <v>40</v>
      </c>
      <c r="J258" s="46"/>
      <c r="K258" s="33"/>
      <c r="L258" s="59" t="s">
        <v>59</v>
      </c>
      <c r="M258" s="30" t="s">
        <v>425</v>
      </c>
      <c r="N258" s="57" t="s">
        <v>18</v>
      </c>
      <c r="O258" s="57" t="s">
        <v>20</v>
      </c>
      <c r="P258" s="30" t="s">
        <v>28</v>
      </c>
      <c r="Q258" s="39">
        <v>0</v>
      </c>
      <c r="R258" s="37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 spans="1:29" s="25" customFormat="1" ht="25.5" hidden="1">
      <c r="A259" s="139" t="s">
        <v>288</v>
      </c>
      <c r="B259" s="139"/>
      <c r="C259" s="139"/>
      <c r="D259" s="30" t="s">
        <v>293</v>
      </c>
      <c r="E259" s="48"/>
      <c r="F259" s="48"/>
      <c r="G259" s="47"/>
      <c r="H259" s="49"/>
      <c r="I259" s="39">
        <f>I260</f>
        <v>0</v>
      </c>
      <c r="J259" s="46"/>
      <c r="K259" s="33"/>
      <c r="L259" s="59" t="s">
        <v>423</v>
      </c>
      <c r="M259" s="30" t="s">
        <v>293</v>
      </c>
      <c r="N259" s="48"/>
      <c r="O259" s="48"/>
      <c r="P259" s="47"/>
      <c r="Q259" s="39">
        <f>Q260</f>
        <v>0</v>
      </c>
      <c r="R259" s="37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 spans="1:29" s="25" customFormat="1" ht="17.25" customHeight="1" hidden="1">
      <c r="A260" s="139" t="s">
        <v>84</v>
      </c>
      <c r="B260" s="139"/>
      <c r="C260" s="139"/>
      <c r="D260" s="30" t="s">
        <v>294</v>
      </c>
      <c r="E260" s="57" t="s">
        <v>46</v>
      </c>
      <c r="F260" s="57" t="s">
        <v>18</v>
      </c>
      <c r="G260" s="30"/>
      <c r="H260" s="58"/>
      <c r="I260" s="39">
        <f>I261</f>
        <v>0</v>
      </c>
      <c r="J260" s="46"/>
      <c r="K260" s="33"/>
      <c r="L260" s="59" t="s">
        <v>84</v>
      </c>
      <c r="M260" s="30" t="s">
        <v>426</v>
      </c>
      <c r="N260" s="57" t="s">
        <v>18</v>
      </c>
      <c r="O260" s="57" t="s">
        <v>20</v>
      </c>
      <c r="P260" s="30"/>
      <c r="Q260" s="39">
        <f>Q261</f>
        <v>0</v>
      </c>
      <c r="R260" s="37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 spans="1:29" s="25" customFormat="1" ht="17.25" customHeight="1" hidden="1">
      <c r="A261" s="139" t="s">
        <v>34</v>
      </c>
      <c r="B261" s="139"/>
      <c r="C261" s="139"/>
      <c r="D261" s="30" t="s">
        <v>294</v>
      </c>
      <c r="E261" s="57" t="s">
        <v>46</v>
      </c>
      <c r="F261" s="57" t="s">
        <v>18</v>
      </c>
      <c r="G261" s="30" t="s">
        <v>31</v>
      </c>
      <c r="H261" s="58"/>
      <c r="I261" s="39">
        <f>I262</f>
        <v>0</v>
      </c>
      <c r="J261" s="46"/>
      <c r="K261" s="33"/>
      <c r="L261" s="59" t="s">
        <v>34</v>
      </c>
      <c r="M261" s="30" t="s">
        <v>426</v>
      </c>
      <c r="N261" s="57" t="s">
        <v>18</v>
      </c>
      <c r="O261" s="57" t="s">
        <v>20</v>
      </c>
      <c r="P261" s="30" t="s">
        <v>31</v>
      </c>
      <c r="Q261" s="39">
        <f>Q262</f>
        <v>0</v>
      </c>
      <c r="R261" s="37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 spans="1:29" s="25" customFormat="1" ht="12.75" customHeight="1" hidden="1">
      <c r="A262" s="139" t="s">
        <v>59</v>
      </c>
      <c r="B262" s="139"/>
      <c r="C262" s="139"/>
      <c r="D262" s="30" t="s">
        <v>294</v>
      </c>
      <c r="E262" s="57" t="s">
        <v>46</v>
      </c>
      <c r="F262" s="57" t="s">
        <v>18</v>
      </c>
      <c r="G262" s="30" t="s">
        <v>28</v>
      </c>
      <c r="H262" s="58"/>
      <c r="I262" s="39"/>
      <c r="J262" s="46"/>
      <c r="K262" s="33"/>
      <c r="L262" s="59" t="s">
        <v>59</v>
      </c>
      <c r="M262" s="30" t="s">
        <v>426</v>
      </c>
      <c r="N262" s="57" t="s">
        <v>18</v>
      </c>
      <c r="O262" s="57" t="s">
        <v>20</v>
      </c>
      <c r="P262" s="30" t="s">
        <v>28</v>
      </c>
      <c r="Q262" s="39">
        <v>0</v>
      </c>
      <c r="R262" s="37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 spans="1:29" s="25" customFormat="1" ht="38.25">
      <c r="A263" s="150" t="s">
        <v>328</v>
      </c>
      <c r="B263" s="150"/>
      <c r="C263" s="150"/>
      <c r="D263" s="47" t="s">
        <v>184</v>
      </c>
      <c r="E263" s="48"/>
      <c r="F263" s="48"/>
      <c r="G263" s="47"/>
      <c r="H263" s="49"/>
      <c r="I263" s="50">
        <f>I264+I268+I272+I276</f>
        <v>3166.4</v>
      </c>
      <c r="J263" s="94"/>
      <c r="K263" s="33">
        <f>K264+K272+K276</f>
        <v>770</v>
      </c>
      <c r="L263" s="80" t="s">
        <v>386</v>
      </c>
      <c r="M263" s="47" t="s">
        <v>184</v>
      </c>
      <c r="N263" s="48"/>
      <c r="O263" s="48"/>
      <c r="P263" s="47"/>
      <c r="Q263" s="50">
        <f>Q264+Q268</f>
        <v>2444</v>
      </c>
      <c r="R263" s="37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 spans="1:29" s="22" customFormat="1" ht="30" customHeight="1">
      <c r="A264" s="139" t="s">
        <v>262</v>
      </c>
      <c r="B264" s="139"/>
      <c r="C264" s="139"/>
      <c r="D264" s="30" t="s">
        <v>185</v>
      </c>
      <c r="E264" s="57"/>
      <c r="F264" s="57"/>
      <c r="G264" s="30"/>
      <c r="H264" s="58"/>
      <c r="I264" s="39">
        <f>I265</f>
        <v>1837.15</v>
      </c>
      <c r="J264" s="42"/>
      <c r="K264" s="36"/>
      <c r="L264" s="59" t="s">
        <v>262</v>
      </c>
      <c r="M264" s="30" t="s">
        <v>185</v>
      </c>
      <c r="N264" s="57"/>
      <c r="O264" s="57"/>
      <c r="P264" s="30"/>
      <c r="Q264" s="39">
        <f>Q265</f>
        <v>2144</v>
      </c>
      <c r="R264" s="4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1:29" s="22" customFormat="1" ht="12.75" customHeight="1">
      <c r="A265" s="139" t="s">
        <v>84</v>
      </c>
      <c r="B265" s="139"/>
      <c r="C265" s="139"/>
      <c r="D265" s="30" t="s">
        <v>186</v>
      </c>
      <c r="E265" s="57" t="s">
        <v>57</v>
      </c>
      <c r="F265" s="57" t="s">
        <v>18</v>
      </c>
      <c r="G265" s="30"/>
      <c r="H265" s="58"/>
      <c r="I265" s="39">
        <f>I266</f>
        <v>1837.15</v>
      </c>
      <c r="J265" s="42"/>
      <c r="K265" s="36"/>
      <c r="L265" s="59" t="s">
        <v>84</v>
      </c>
      <c r="M265" s="30" t="s">
        <v>404</v>
      </c>
      <c r="N265" s="57" t="s">
        <v>57</v>
      </c>
      <c r="O265" s="57" t="s">
        <v>18</v>
      </c>
      <c r="P265" s="30"/>
      <c r="Q265" s="39">
        <f>Q266</f>
        <v>2144</v>
      </c>
      <c r="R265" s="4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1:29" s="22" customFormat="1" ht="12.75" customHeight="1">
      <c r="A266" s="139" t="s">
        <v>34</v>
      </c>
      <c r="B266" s="139"/>
      <c r="C266" s="139"/>
      <c r="D266" s="30" t="s">
        <v>186</v>
      </c>
      <c r="E266" s="57" t="s">
        <v>57</v>
      </c>
      <c r="F266" s="57" t="s">
        <v>18</v>
      </c>
      <c r="G266" s="30" t="s">
        <v>31</v>
      </c>
      <c r="H266" s="58"/>
      <c r="I266" s="39">
        <f>I267</f>
        <v>1837.15</v>
      </c>
      <c r="J266" s="42"/>
      <c r="K266" s="36"/>
      <c r="L266" s="59" t="s">
        <v>34</v>
      </c>
      <c r="M266" s="30" t="s">
        <v>404</v>
      </c>
      <c r="N266" s="57" t="s">
        <v>57</v>
      </c>
      <c r="O266" s="57" t="s">
        <v>18</v>
      </c>
      <c r="P266" s="30" t="s">
        <v>31</v>
      </c>
      <c r="Q266" s="39">
        <f>Q267</f>
        <v>2144</v>
      </c>
      <c r="R266" s="4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</row>
    <row r="267" spans="1:29" s="22" customFormat="1" ht="12.75" customHeight="1">
      <c r="A267" s="139" t="s">
        <v>59</v>
      </c>
      <c r="B267" s="139"/>
      <c r="C267" s="139"/>
      <c r="D267" s="30" t="s">
        <v>186</v>
      </c>
      <c r="E267" s="57" t="s">
        <v>57</v>
      </c>
      <c r="F267" s="57" t="s">
        <v>18</v>
      </c>
      <c r="G267" s="30" t="s">
        <v>28</v>
      </c>
      <c r="H267" s="58"/>
      <c r="I267" s="39">
        <v>1837.15</v>
      </c>
      <c r="J267" s="42"/>
      <c r="K267" s="36"/>
      <c r="L267" s="30" t="s">
        <v>59</v>
      </c>
      <c r="M267" s="30" t="s">
        <v>404</v>
      </c>
      <c r="N267" s="57" t="s">
        <v>57</v>
      </c>
      <c r="O267" s="57" t="s">
        <v>18</v>
      </c>
      <c r="P267" s="30" t="s">
        <v>28</v>
      </c>
      <c r="Q267" s="39">
        <f>1700+350+94</f>
        <v>2144</v>
      </c>
      <c r="R267" s="4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1:29" s="22" customFormat="1" ht="31.5" customHeight="1">
      <c r="A268" s="139" t="s">
        <v>263</v>
      </c>
      <c r="B268" s="139"/>
      <c r="C268" s="139"/>
      <c r="D268" s="30" t="s">
        <v>187</v>
      </c>
      <c r="E268" s="57"/>
      <c r="F268" s="57"/>
      <c r="G268" s="30"/>
      <c r="H268" s="58"/>
      <c r="I268" s="39">
        <f>I269</f>
        <v>0</v>
      </c>
      <c r="J268" s="42"/>
      <c r="K268" s="36"/>
      <c r="L268" s="59" t="s">
        <v>387</v>
      </c>
      <c r="M268" s="30" t="s">
        <v>187</v>
      </c>
      <c r="N268" s="57"/>
      <c r="O268" s="57"/>
      <c r="P268" s="30"/>
      <c r="Q268" s="39">
        <f>Q269</f>
        <v>300</v>
      </c>
      <c r="R268" s="4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1:29" s="22" customFormat="1" ht="12.75" customHeight="1">
      <c r="A269" s="139" t="s">
        <v>84</v>
      </c>
      <c r="B269" s="139"/>
      <c r="C269" s="139"/>
      <c r="D269" s="30" t="s">
        <v>188</v>
      </c>
      <c r="E269" s="57" t="s">
        <v>57</v>
      </c>
      <c r="F269" s="57" t="s">
        <v>18</v>
      </c>
      <c r="G269" s="30"/>
      <c r="H269" s="58"/>
      <c r="I269" s="39">
        <f>I270</f>
        <v>0</v>
      </c>
      <c r="J269" s="42"/>
      <c r="K269" s="36"/>
      <c r="L269" s="59" t="s">
        <v>84</v>
      </c>
      <c r="M269" s="30" t="s">
        <v>405</v>
      </c>
      <c r="N269" s="57" t="s">
        <v>57</v>
      </c>
      <c r="O269" s="57" t="s">
        <v>18</v>
      </c>
      <c r="P269" s="30"/>
      <c r="Q269" s="39">
        <f>Q270</f>
        <v>300</v>
      </c>
      <c r="R269" s="4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1:29" s="22" customFormat="1" ht="12.75" customHeight="1">
      <c r="A270" s="139" t="s">
        <v>34</v>
      </c>
      <c r="B270" s="139"/>
      <c r="C270" s="139"/>
      <c r="D270" s="30" t="s">
        <v>188</v>
      </c>
      <c r="E270" s="57" t="s">
        <v>57</v>
      </c>
      <c r="F270" s="57" t="s">
        <v>18</v>
      </c>
      <c r="G270" s="30" t="s">
        <v>31</v>
      </c>
      <c r="H270" s="58"/>
      <c r="I270" s="39">
        <f>I271</f>
        <v>0</v>
      </c>
      <c r="J270" s="42"/>
      <c r="K270" s="36"/>
      <c r="L270" s="59" t="s">
        <v>34</v>
      </c>
      <c r="M270" s="30" t="s">
        <v>405</v>
      </c>
      <c r="N270" s="57" t="s">
        <v>57</v>
      </c>
      <c r="O270" s="57" t="s">
        <v>18</v>
      </c>
      <c r="P270" s="30" t="s">
        <v>31</v>
      </c>
      <c r="Q270" s="39">
        <f>Q271</f>
        <v>300</v>
      </c>
      <c r="R270" s="4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1:29" s="22" customFormat="1" ht="12.75" customHeight="1">
      <c r="A271" s="139" t="s">
        <v>59</v>
      </c>
      <c r="B271" s="139"/>
      <c r="C271" s="139"/>
      <c r="D271" s="30" t="s">
        <v>188</v>
      </c>
      <c r="E271" s="57" t="s">
        <v>57</v>
      </c>
      <c r="F271" s="57" t="s">
        <v>18</v>
      </c>
      <c r="G271" s="30" t="s">
        <v>28</v>
      </c>
      <c r="H271" s="58"/>
      <c r="I271" s="39">
        <f>100-100</f>
        <v>0</v>
      </c>
      <c r="J271" s="42"/>
      <c r="K271" s="36"/>
      <c r="L271" s="59" t="s">
        <v>59</v>
      </c>
      <c r="M271" s="30" t="s">
        <v>405</v>
      </c>
      <c r="N271" s="57" t="s">
        <v>57</v>
      </c>
      <c r="O271" s="57" t="s">
        <v>18</v>
      </c>
      <c r="P271" s="30" t="s">
        <v>28</v>
      </c>
      <c r="Q271" s="39">
        <v>300</v>
      </c>
      <c r="R271" s="4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1:29" s="22" customFormat="1" ht="27.75" customHeight="1">
      <c r="A272" s="139" t="s">
        <v>264</v>
      </c>
      <c r="B272" s="139"/>
      <c r="C272" s="139"/>
      <c r="D272" s="30" t="s">
        <v>189</v>
      </c>
      <c r="E272" s="57"/>
      <c r="F272" s="57"/>
      <c r="G272" s="30"/>
      <c r="H272" s="58"/>
      <c r="I272" s="39">
        <f>I273</f>
        <v>258.25</v>
      </c>
      <c r="J272" s="42"/>
      <c r="K272" s="36"/>
      <c r="L272" s="59" t="s">
        <v>395</v>
      </c>
      <c r="M272" s="30" t="s">
        <v>189</v>
      </c>
      <c r="N272" s="57"/>
      <c r="O272" s="57"/>
      <c r="P272" s="30"/>
      <c r="Q272" s="39"/>
      <c r="R272" s="4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1:29" s="22" customFormat="1" ht="12.75" customHeight="1" hidden="1">
      <c r="A273" s="139" t="s">
        <v>84</v>
      </c>
      <c r="B273" s="139"/>
      <c r="C273" s="139"/>
      <c r="D273" s="30" t="s">
        <v>190</v>
      </c>
      <c r="E273" s="57" t="s">
        <v>57</v>
      </c>
      <c r="F273" s="57" t="s">
        <v>18</v>
      </c>
      <c r="G273" s="30"/>
      <c r="H273" s="58"/>
      <c r="I273" s="39">
        <f>I274</f>
        <v>258.25</v>
      </c>
      <c r="J273" s="42"/>
      <c r="K273" s="36"/>
      <c r="L273" s="59"/>
      <c r="M273" s="30" t="s">
        <v>406</v>
      </c>
      <c r="N273" s="57" t="s">
        <v>57</v>
      </c>
      <c r="O273" s="57" t="s">
        <v>18</v>
      </c>
      <c r="P273" s="30"/>
      <c r="Q273" s="39"/>
      <c r="R273" s="4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1:29" s="22" customFormat="1" ht="12.75" customHeight="1" hidden="1">
      <c r="A274" s="139" t="s">
        <v>34</v>
      </c>
      <c r="B274" s="139"/>
      <c r="C274" s="139"/>
      <c r="D274" s="30" t="s">
        <v>190</v>
      </c>
      <c r="E274" s="57" t="s">
        <v>57</v>
      </c>
      <c r="F274" s="57" t="s">
        <v>18</v>
      </c>
      <c r="G274" s="30" t="s">
        <v>31</v>
      </c>
      <c r="H274" s="58"/>
      <c r="I274" s="39">
        <f>I275</f>
        <v>258.25</v>
      </c>
      <c r="J274" s="42"/>
      <c r="K274" s="36"/>
      <c r="L274" s="59"/>
      <c r="M274" s="30" t="s">
        <v>406</v>
      </c>
      <c r="N274" s="57" t="s">
        <v>57</v>
      </c>
      <c r="O274" s="57" t="s">
        <v>18</v>
      </c>
      <c r="P274" s="30" t="s">
        <v>31</v>
      </c>
      <c r="Q274" s="39"/>
      <c r="R274" s="4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1:29" s="22" customFormat="1" ht="12.75" customHeight="1" hidden="1">
      <c r="A275" s="139" t="s">
        <v>59</v>
      </c>
      <c r="B275" s="139"/>
      <c r="C275" s="139"/>
      <c r="D275" s="30" t="s">
        <v>190</v>
      </c>
      <c r="E275" s="57" t="s">
        <v>57</v>
      </c>
      <c r="F275" s="57" t="s">
        <v>18</v>
      </c>
      <c r="G275" s="30" t="s">
        <v>28</v>
      </c>
      <c r="H275" s="58"/>
      <c r="I275" s="39">
        <f>150+8.25+100</f>
        <v>258.25</v>
      </c>
      <c r="J275" s="42"/>
      <c r="K275" s="36"/>
      <c r="L275" s="59"/>
      <c r="M275" s="30" t="s">
        <v>406</v>
      </c>
      <c r="N275" s="57" t="s">
        <v>57</v>
      </c>
      <c r="O275" s="57" t="s">
        <v>18</v>
      </c>
      <c r="P275" s="30" t="s">
        <v>28</v>
      </c>
      <c r="Q275" s="39"/>
      <c r="R275" s="4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1:29" s="22" customFormat="1" ht="26.25" customHeight="1" hidden="1">
      <c r="A276" s="162" t="s">
        <v>329</v>
      </c>
      <c r="B276" s="162"/>
      <c r="C276" s="162"/>
      <c r="D276" s="30" t="s">
        <v>313</v>
      </c>
      <c r="E276" s="57"/>
      <c r="F276" s="57"/>
      <c r="G276" s="30"/>
      <c r="H276" s="58"/>
      <c r="I276" s="39">
        <f>I277+I280</f>
        <v>1071</v>
      </c>
      <c r="J276" s="42"/>
      <c r="K276" s="39">
        <f>K277+K280</f>
        <v>770</v>
      </c>
      <c r="L276" s="59"/>
      <c r="M276" s="30" t="s">
        <v>313</v>
      </c>
      <c r="N276" s="57"/>
      <c r="O276" s="57"/>
      <c r="P276" s="30"/>
      <c r="Q276" s="39"/>
      <c r="R276" s="4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1:29" s="22" customFormat="1" ht="38.25" customHeight="1" hidden="1">
      <c r="A277" s="162" t="s">
        <v>312</v>
      </c>
      <c r="B277" s="162"/>
      <c r="C277" s="162"/>
      <c r="D277" s="30" t="s">
        <v>314</v>
      </c>
      <c r="E277" s="57" t="s">
        <v>57</v>
      </c>
      <c r="F277" s="57" t="s">
        <v>18</v>
      </c>
      <c r="G277" s="30"/>
      <c r="H277" s="58"/>
      <c r="I277" s="39">
        <f>I278</f>
        <v>301</v>
      </c>
      <c r="J277" s="42"/>
      <c r="K277" s="36"/>
      <c r="L277" s="59"/>
      <c r="M277" s="30" t="s">
        <v>314</v>
      </c>
      <c r="N277" s="57" t="s">
        <v>57</v>
      </c>
      <c r="O277" s="57" t="s">
        <v>18</v>
      </c>
      <c r="P277" s="30"/>
      <c r="Q277" s="39"/>
      <c r="R277" s="4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1:29" s="22" customFormat="1" ht="39.75" customHeight="1" hidden="1">
      <c r="A278" s="162" t="s">
        <v>23</v>
      </c>
      <c r="B278" s="162"/>
      <c r="C278" s="162"/>
      <c r="D278" s="30" t="s">
        <v>314</v>
      </c>
      <c r="E278" s="57" t="s">
        <v>57</v>
      </c>
      <c r="F278" s="57" t="s">
        <v>18</v>
      </c>
      <c r="G278" s="30" t="s">
        <v>24</v>
      </c>
      <c r="H278" s="58"/>
      <c r="I278" s="39">
        <f>I279</f>
        <v>301</v>
      </c>
      <c r="J278" s="42"/>
      <c r="K278" s="36"/>
      <c r="L278" s="59"/>
      <c r="M278" s="30" t="s">
        <v>314</v>
      </c>
      <c r="N278" s="57" t="s">
        <v>57</v>
      </c>
      <c r="O278" s="57" t="s">
        <v>18</v>
      </c>
      <c r="P278" s="30" t="s">
        <v>24</v>
      </c>
      <c r="Q278" s="39"/>
      <c r="R278" s="4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1:29" s="22" customFormat="1" ht="12.75" customHeight="1" hidden="1">
      <c r="A279" s="162" t="s">
        <v>62</v>
      </c>
      <c r="B279" s="162"/>
      <c r="C279" s="162"/>
      <c r="D279" s="30" t="s">
        <v>314</v>
      </c>
      <c r="E279" s="57" t="s">
        <v>57</v>
      </c>
      <c r="F279" s="57" t="s">
        <v>18</v>
      </c>
      <c r="G279" s="30" t="s">
        <v>63</v>
      </c>
      <c r="H279" s="58"/>
      <c r="I279" s="39">
        <v>301</v>
      </c>
      <c r="J279" s="42"/>
      <c r="K279" s="36"/>
      <c r="L279" s="59"/>
      <c r="M279" s="30" t="s">
        <v>314</v>
      </c>
      <c r="N279" s="57" t="s">
        <v>57</v>
      </c>
      <c r="O279" s="57" t="s">
        <v>18</v>
      </c>
      <c r="P279" s="30" t="s">
        <v>63</v>
      </c>
      <c r="Q279" s="39"/>
      <c r="R279" s="4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1:29" s="22" customFormat="1" ht="27" customHeight="1" hidden="1">
      <c r="A280" s="152" t="s">
        <v>348</v>
      </c>
      <c r="B280" s="152"/>
      <c r="C280" s="152"/>
      <c r="D280" s="30" t="s">
        <v>315</v>
      </c>
      <c r="E280" s="57" t="s">
        <v>57</v>
      </c>
      <c r="F280" s="57" t="s">
        <v>18</v>
      </c>
      <c r="G280" s="30"/>
      <c r="H280" s="58"/>
      <c r="I280" s="39">
        <f>I281</f>
        <v>770</v>
      </c>
      <c r="J280" s="42"/>
      <c r="K280" s="39">
        <f>K281</f>
        <v>770</v>
      </c>
      <c r="L280" s="59"/>
      <c r="M280" s="30" t="s">
        <v>315</v>
      </c>
      <c r="N280" s="57" t="s">
        <v>57</v>
      </c>
      <c r="O280" s="57" t="s">
        <v>18</v>
      </c>
      <c r="P280" s="30"/>
      <c r="Q280" s="39"/>
      <c r="R280" s="4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1:29" s="22" customFormat="1" ht="37.5" customHeight="1" hidden="1">
      <c r="A281" s="139" t="s">
        <v>23</v>
      </c>
      <c r="B281" s="139"/>
      <c r="C281" s="139"/>
      <c r="D281" s="30" t="s">
        <v>315</v>
      </c>
      <c r="E281" s="57" t="s">
        <v>57</v>
      </c>
      <c r="F281" s="57" t="s">
        <v>18</v>
      </c>
      <c r="G281" s="30" t="s">
        <v>24</v>
      </c>
      <c r="H281" s="58"/>
      <c r="I281" s="39">
        <f>I282</f>
        <v>770</v>
      </c>
      <c r="J281" s="42"/>
      <c r="K281" s="39">
        <f>K282</f>
        <v>770</v>
      </c>
      <c r="L281" s="59"/>
      <c r="M281" s="30" t="s">
        <v>315</v>
      </c>
      <c r="N281" s="57" t="s">
        <v>57</v>
      </c>
      <c r="O281" s="57" t="s">
        <v>18</v>
      </c>
      <c r="P281" s="30" t="s">
        <v>24</v>
      </c>
      <c r="Q281" s="39"/>
      <c r="R281" s="4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1:29" s="22" customFormat="1" ht="12.75" customHeight="1" hidden="1">
      <c r="A282" s="139" t="s">
        <v>62</v>
      </c>
      <c r="B282" s="139"/>
      <c r="C282" s="139"/>
      <c r="D282" s="30" t="s">
        <v>315</v>
      </c>
      <c r="E282" s="57" t="s">
        <v>57</v>
      </c>
      <c r="F282" s="57" t="s">
        <v>18</v>
      </c>
      <c r="G282" s="30" t="s">
        <v>63</v>
      </c>
      <c r="H282" s="58"/>
      <c r="I282" s="39">
        <v>770</v>
      </c>
      <c r="J282" s="42"/>
      <c r="K282" s="35">
        <v>770</v>
      </c>
      <c r="L282" s="59"/>
      <c r="M282" s="30" t="s">
        <v>315</v>
      </c>
      <c r="N282" s="57" t="s">
        <v>57</v>
      </c>
      <c r="O282" s="57" t="s">
        <v>18</v>
      </c>
      <c r="P282" s="30" t="s">
        <v>63</v>
      </c>
      <c r="Q282" s="61"/>
      <c r="R282" s="4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</row>
    <row r="283" spans="1:29" s="27" customFormat="1" ht="51">
      <c r="A283" s="165" t="s">
        <v>79</v>
      </c>
      <c r="B283" s="165"/>
      <c r="C283" s="165"/>
      <c r="D283" s="47" t="s">
        <v>80</v>
      </c>
      <c r="E283" s="48"/>
      <c r="F283" s="48"/>
      <c r="G283" s="47"/>
      <c r="H283" s="49"/>
      <c r="I283" s="50">
        <f>I284</f>
        <v>862</v>
      </c>
      <c r="J283" s="44"/>
      <c r="K283" s="95">
        <f aca="true" t="shared" si="0" ref="K283:K289">I283</f>
        <v>862</v>
      </c>
      <c r="L283" s="96" t="s">
        <v>79</v>
      </c>
      <c r="M283" s="47" t="s">
        <v>80</v>
      </c>
      <c r="N283" s="48"/>
      <c r="O283" s="48"/>
      <c r="P283" s="47"/>
      <c r="Q283" s="50">
        <f>Q284</f>
        <v>948</v>
      </c>
      <c r="R283" s="50">
        <f aca="true" t="shared" si="1" ref="R283:R290">Q283</f>
        <v>948</v>
      </c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</row>
    <row r="284" spans="1:29" s="23" customFormat="1" ht="12.75" customHeight="1">
      <c r="A284" s="97" t="s">
        <v>49</v>
      </c>
      <c r="B284" s="98"/>
      <c r="C284" s="99"/>
      <c r="D284" s="30" t="s">
        <v>81</v>
      </c>
      <c r="E284" s="57" t="s">
        <v>17</v>
      </c>
      <c r="F284" s="57" t="s">
        <v>19</v>
      </c>
      <c r="G284" s="30"/>
      <c r="H284" s="58"/>
      <c r="I284" s="39">
        <f>I285</f>
        <v>862</v>
      </c>
      <c r="J284" s="40"/>
      <c r="K284" s="35">
        <f t="shared" si="0"/>
        <v>862</v>
      </c>
      <c r="L284" s="97" t="s">
        <v>49</v>
      </c>
      <c r="M284" s="30" t="s">
        <v>81</v>
      </c>
      <c r="N284" s="57" t="s">
        <v>17</v>
      </c>
      <c r="O284" s="57" t="s">
        <v>19</v>
      </c>
      <c r="P284" s="30"/>
      <c r="Q284" s="39">
        <f>Q285</f>
        <v>948</v>
      </c>
      <c r="R284" s="39">
        <f t="shared" si="1"/>
        <v>948</v>
      </c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</row>
    <row r="285" spans="1:29" s="23" customFormat="1" ht="26.25" customHeight="1">
      <c r="A285" s="87" t="s">
        <v>82</v>
      </c>
      <c r="B285" s="84"/>
      <c r="C285" s="81"/>
      <c r="D285" s="30" t="s">
        <v>83</v>
      </c>
      <c r="E285" s="57" t="s">
        <v>17</v>
      </c>
      <c r="F285" s="57" t="s">
        <v>19</v>
      </c>
      <c r="G285" s="58"/>
      <c r="H285" s="58">
        <f>H287</f>
        <v>0</v>
      </c>
      <c r="I285" s="39">
        <f>I287+I289</f>
        <v>862</v>
      </c>
      <c r="J285" s="30"/>
      <c r="K285" s="35">
        <f t="shared" si="0"/>
        <v>862</v>
      </c>
      <c r="L285" s="87" t="s">
        <v>82</v>
      </c>
      <c r="M285" s="30" t="s">
        <v>83</v>
      </c>
      <c r="N285" s="57" t="s">
        <v>17</v>
      </c>
      <c r="O285" s="57" t="s">
        <v>19</v>
      </c>
      <c r="P285" s="58"/>
      <c r="Q285" s="39">
        <f>Q286</f>
        <v>948</v>
      </c>
      <c r="R285" s="39">
        <f t="shared" si="1"/>
        <v>948</v>
      </c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</row>
    <row r="286" spans="1:29" s="23" customFormat="1" ht="12.75">
      <c r="A286" s="87" t="s">
        <v>84</v>
      </c>
      <c r="B286" s="88"/>
      <c r="C286" s="86"/>
      <c r="D286" s="30" t="s">
        <v>85</v>
      </c>
      <c r="E286" s="57" t="s">
        <v>17</v>
      </c>
      <c r="F286" s="57" t="s">
        <v>19</v>
      </c>
      <c r="G286" s="58"/>
      <c r="H286" s="58"/>
      <c r="I286" s="39">
        <f>I287+I289</f>
        <v>862</v>
      </c>
      <c r="J286" s="30"/>
      <c r="K286" s="35">
        <f t="shared" si="0"/>
        <v>862</v>
      </c>
      <c r="L286" s="87" t="s">
        <v>84</v>
      </c>
      <c r="M286" s="30" t="s">
        <v>85</v>
      </c>
      <c r="N286" s="57" t="s">
        <v>17</v>
      </c>
      <c r="O286" s="57" t="s">
        <v>19</v>
      </c>
      <c r="P286" s="58"/>
      <c r="Q286" s="39">
        <f>Q287+Q289</f>
        <v>948</v>
      </c>
      <c r="R286" s="39">
        <f t="shared" si="1"/>
        <v>948</v>
      </c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</row>
    <row r="287" spans="1:29" s="23" customFormat="1" ht="39.75" customHeight="1">
      <c r="A287" s="82" t="s">
        <v>23</v>
      </c>
      <c r="B287" s="84"/>
      <c r="C287" s="81"/>
      <c r="D287" s="30" t="s">
        <v>85</v>
      </c>
      <c r="E287" s="57" t="s">
        <v>17</v>
      </c>
      <c r="F287" s="57" t="s">
        <v>19</v>
      </c>
      <c r="G287" s="30" t="s">
        <v>24</v>
      </c>
      <c r="H287" s="58"/>
      <c r="I287" s="39">
        <f>I288</f>
        <v>858.8</v>
      </c>
      <c r="J287" s="40"/>
      <c r="K287" s="35">
        <f t="shared" si="0"/>
        <v>858.8</v>
      </c>
      <c r="L287" s="82" t="s">
        <v>23</v>
      </c>
      <c r="M287" s="30" t="s">
        <v>85</v>
      </c>
      <c r="N287" s="57" t="s">
        <v>17</v>
      </c>
      <c r="O287" s="57" t="s">
        <v>19</v>
      </c>
      <c r="P287" s="30" t="s">
        <v>24</v>
      </c>
      <c r="Q287" s="39">
        <f>Q288</f>
        <v>945</v>
      </c>
      <c r="R287" s="39">
        <f t="shared" si="1"/>
        <v>945</v>
      </c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</row>
    <row r="288" spans="1:29" s="23" customFormat="1" ht="12.75" customHeight="1">
      <c r="A288" s="82" t="s">
        <v>25</v>
      </c>
      <c r="B288" s="84"/>
      <c r="C288" s="81"/>
      <c r="D288" s="30" t="s">
        <v>85</v>
      </c>
      <c r="E288" s="57" t="s">
        <v>17</v>
      </c>
      <c r="F288" s="57" t="s">
        <v>19</v>
      </c>
      <c r="G288" s="30" t="s">
        <v>11</v>
      </c>
      <c r="H288" s="58"/>
      <c r="I288" s="39">
        <f>796.8+62</f>
        <v>858.8</v>
      </c>
      <c r="J288" s="40"/>
      <c r="K288" s="35">
        <f t="shared" si="0"/>
        <v>858.8</v>
      </c>
      <c r="L288" s="82" t="s">
        <v>25</v>
      </c>
      <c r="M288" s="30" t="s">
        <v>85</v>
      </c>
      <c r="N288" s="57" t="s">
        <v>17</v>
      </c>
      <c r="O288" s="57" t="s">
        <v>19</v>
      </c>
      <c r="P288" s="30" t="s">
        <v>11</v>
      </c>
      <c r="Q288" s="39">
        <f>868+77</f>
        <v>945</v>
      </c>
      <c r="R288" s="39">
        <f t="shared" si="1"/>
        <v>945</v>
      </c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</row>
    <row r="289" spans="1:29" s="23" customFormat="1" ht="12.75" customHeight="1">
      <c r="A289" s="82" t="s">
        <v>34</v>
      </c>
      <c r="B289" s="84"/>
      <c r="C289" s="81"/>
      <c r="D289" s="30" t="s">
        <v>85</v>
      </c>
      <c r="E289" s="57" t="s">
        <v>17</v>
      </c>
      <c r="F289" s="57" t="s">
        <v>19</v>
      </c>
      <c r="G289" s="30" t="s">
        <v>31</v>
      </c>
      <c r="H289" s="58"/>
      <c r="I289" s="39">
        <f>I290</f>
        <v>3.2</v>
      </c>
      <c r="J289" s="40"/>
      <c r="K289" s="35">
        <f t="shared" si="0"/>
        <v>3.2</v>
      </c>
      <c r="L289" s="82" t="s">
        <v>34</v>
      </c>
      <c r="M289" s="30" t="s">
        <v>85</v>
      </c>
      <c r="N289" s="57" t="s">
        <v>17</v>
      </c>
      <c r="O289" s="57" t="s">
        <v>19</v>
      </c>
      <c r="P289" s="30" t="s">
        <v>31</v>
      </c>
      <c r="Q289" s="39">
        <f>Q290</f>
        <v>3</v>
      </c>
      <c r="R289" s="39">
        <f t="shared" si="1"/>
        <v>3</v>
      </c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</row>
    <row r="290" spans="1:29" s="23" customFormat="1" ht="12.75" customHeight="1">
      <c r="A290" s="82" t="s">
        <v>59</v>
      </c>
      <c r="B290" s="84"/>
      <c r="C290" s="81"/>
      <c r="D290" s="30" t="s">
        <v>85</v>
      </c>
      <c r="E290" s="57" t="s">
        <v>17</v>
      </c>
      <c r="F290" s="57" t="s">
        <v>19</v>
      </c>
      <c r="G290" s="30" t="s">
        <v>28</v>
      </c>
      <c r="H290" s="58"/>
      <c r="I290" s="39">
        <v>3.2</v>
      </c>
      <c r="J290" s="40"/>
      <c r="K290" s="35">
        <f>I290</f>
        <v>3.2</v>
      </c>
      <c r="L290" s="82" t="s">
        <v>59</v>
      </c>
      <c r="M290" s="30" t="s">
        <v>85</v>
      </c>
      <c r="N290" s="57" t="s">
        <v>17</v>
      </c>
      <c r="O290" s="57" t="s">
        <v>19</v>
      </c>
      <c r="P290" s="30" t="s">
        <v>28</v>
      </c>
      <c r="Q290" s="39">
        <v>3</v>
      </c>
      <c r="R290" s="39">
        <f t="shared" si="1"/>
        <v>3</v>
      </c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</row>
    <row r="291" spans="1:29" s="23" customFormat="1" ht="54" customHeight="1">
      <c r="A291" s="150" t="s">
        <v>283</v>
      </c>
      <c r="B291" s="150"/>
      <c r="C291" s="150"/>
      <c r="D291" s="47" t="s">
        <v>80</v>
      </c>
      <c r="E291" s="48"/>
      <c r="F291" s="48"/>
      <c r="G291" s="30"/>
      <c r="H291" s="58"/>
      <c r="I291" s="50">
        <f>I298</f>
        <v>0</v>
      </c>
      <c r="J291" s="44"/>
      <c r="K291" s="50">
        <f>K298</f>
        <v>0</v>
      </c>
      <c r="L291" s="47" t="s">
        <v>452</v>
      </c>
      <c r="M291" s="47" t="s">
        <v>80</v>
      </c>
      <c r="N291" s="48"/>
      <c r="O291" s="48"/>
      <c r="P291" s="30"/>
      <c r="Q291" s="50">
        <f>Q292+Q295+Q298</f>
        <v>849.47807</v>
      </c>
      <c r="R291" s="39">
        <f>R292+R295</f>
        <v>475.2</v>
      </c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</row>
    <row r="292" spans="1:29" s="23" customFormat="1" ht="51">
      <c r="A292" s="128"/>
      <c r="B292" s="129"/>
      <c r="C292" s="130"/>
      <c r="D292" s="47"/>
      <c r="E292" s="48"/>
      <c r="F292" s="48"/>
      <c r="G292" s="30"/>
      <c r="H292" s="58"/>
      <c r="I292" s="50"/>
      <c r="J292" s="44"/>
      <c r="K292" s="50"/>
      <c r="L292" s="131" t="s">
        <v>449</v>
      </c>
      <c r="M292" s="30" t="s">
        <v>376</v>
      </c>
      <c r="N292" s="57" t="s">
        <v>58</v>
      </c>
      <c r="O292" s="57" t="s">
        <v>20</v>
      </c>
      <c r="P292" s="30"/>
      <c r="Q292" s="39">
        <f>Q293</f>
        <v>100.5</v>
      </c>
      <c r="R292" s="39">
        <f>R293</f>
        <v>100.5</v>
      </c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</row>
    <row r="293" spans="1:29" s="23" customFormat="1" ht="21" customHeight="1">
      <c r="A293" s="128"/>
      <c r="B293" s="129"/>
      <c r="C293" s="130"/>
      <c r="D293" s="47"/>
      <c r="E293" s="48"/>
      <c r="F293" s="48"/>
      <c r="G293" s="30"/>
      <c r="H293" s="58"/>
      <c r="I293" s="50"/>
      <c r="J293" s="44"/>
      <c r="K293" s="50"/>
      <c r="L293" s="82" t="s">
        <v>280</v>
      </c>
      <c r="M293" s="30" t="s">
        <v>376</v>
      </c>
      <c r="N293" s="57" t="s">
        <v>58</v>
      </c>
      <c r="O293" s="57" t="s">
        <v>20</v>
      </c>
      <c r="P293" s="30" t="s">
        <v>284</v>
      </c>
      <c r="Q293" s="39">
        <f>Q294</f>
        <v>100.5</v>
      </c>
      <c r="R293" s="39">
        <f>R294</f>
        <v>100.5</v>
      </c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</row>
    <row r="294" spans="1:29" s="23" customFormat="1" ht="30" customHeight="1">
      <c r="A294" s="128"/>
      <c r="B294" s="129"/>
      <c r="C294" s="130"/>
      <c r="D294" s="47"/>
      <c r="E294" s="48"/>
      <c r="F294" s="48"/>
      <c r="G294" s="30"/>
      <c r="H294" s="58"/>
      <c r="I294" s="50"/>
      <c r="J294" s="44"/>
      <c r="K294" s="50"/>
      <c r="L294" s="82" t="s">
        <v>281</v>
      </c>
      <c r="M294" s="30" t="s">
        <v>376</v>
      </c>
      <c r="N294" s="57" t="s">
        <v>58</v>
      </c>
      <c r="O294" s="57" t="s">
        <v>20</v>
      </c>
      <c r="P294" s="30" t="s">
        <v>382</v>
      </c>
      <c r="Q294" s="39">
        <v>100.5</v>
      </c>
      <c r="R294" s="39">
        <v>100.5</v>
      </c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</row>
    <row r="295" spans="1:29" s="23" customFormat="1" ht="51">
      <c r="A295" s="128"/>
      <c r="B295" s="129"/>
      <c r="C295" s="130"/>
      <c r="D295" s="47"/>
      <c r="E295" s="48"/>
      <c r="F295" s="48"/>
      <c r="G295" s="30"/>
      <c r="H295" s="58"/>
      <c r="I295" s="50"/>
      <c r="J295" s="44"/>
      <c r="K295" s="50"/>
      <c r="L295" s="131" t="s">
        <v>450</v>
      </c>
      <c r="M295" s="30" t="s">
        <v>376</v>
      </c>
      <c r="N295" s="57" t="s">
        <v>58</v>
      </c>
      <c r="O295" s="57" t="s">
        <v>20</v>
      </c>
      <c r="P295" s="30"/>
      <c r="Q295" s="39">
        <f>Q296</f>
        <v>374.7</v>
      </c>
      <c r="R295" s="39">
        <f>R296</f>
        <v>374.7</v>
      </c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</row>
    <row r="296" spans="1:29" s="23" customFormat="1" ht="12.75">
      <c r="A296" s="128"/>
      <c r="B296" s="129"/>
      <c r="C296" s="130"/>
      <c r="D296" s="47"/>
      <c r="E296" s="48"/>
      <c r="F296" s="48"/>
      <c r="G296" s="30"/>
      <c r="H296" s="58"/>
      <c r="I296" s="50"/>
      <c r="J296" s="44"/>
      <c r="K296" s="50"/>
      <c r="L296" s="82" t="s">
        <v>280</v>
      </c>
      <c r="M296" s="30" t="s">
        <v>376</v>
      </c>
      <c r="N296" s="57" t="s">
        <v>58</v>
      </c>
      <c r="O296" s="57" t="s">
        <v>20</v>
      </c>
      <c r="P296" s="30" t="s">
        <v>284</v>
      </c>
      <c r="Q296" s="39">
        <f>Q297</f>
        <v>374.7</v>
      </c>
      <c r="R296" s="39">
        <f>R297</f>
        <v>374.7</v>
      </c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</row>
    <row r="297" spans="1:29" s="23" customFormat="1" ht="27.75" customHeight="1">
      <c r="A297" s="128"/>
      <c r="B297" s="129"/>
      <c r="C297" s="130"/>
      <c r="D297" s="47"/>
      <c r="E297" s="48"/>
      <c r="F297" s="48"/>
      <c r="G297" s="30"/>
      <c r="H297" s="58"/>
      <c r="I297" s="50"/>
      <c r="J297" s="44"/>
      <c r="K297" s="50"/>
      <c r="L297" s="82" t="s">
        <v>281</v>
      </c>
      <c r="M297" s="30" t="s">
        <v>376</v>
      </c>
      <c r="N297" s="57" t="s">
        <v>58</v>
      </c>
      <c r="O297" s="57" t="s">
        <v>20</v>
      </c>
      <c r="P297" s="30" t="s">
        <v>382</v>
      </c>
      <c r="Q297" s="39">
        <v>374.7</v>
      </c>
      <c r="R297" s="39">
        <v>374.7</v>
      </c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</row>
    <row r="298" spans="1:29" s="23" customFormat="1" ht="45" customHeight="1">
      <c r="A298" s="82" t="s">
        <v>279</v>
      </c>
      <c r="B298" s="84"/>
      <c r="C298" s="81"/>
      <c r="D298" s="30" t="s">
        <v>282</v>
      </c>
      <c r="E298" s="57" t="s">
        <v>58</v>
      </c>
      <c r="F298" s="57" t="s">
        <v>19</v>
      </c>
      <c r="G298" s="30"/>
      <c r="H298" s="58"/>
      <c r="I298" s="39">
        <f>I299</f>
        <v>0</v>
      </c>
      <c r="J298" s="40"/>
      <c r="K298" s="35"/>
      <c r="L298" s="82" t="s">
        <v>451</v>
      </c>
      <c r="M298" s="30" t="s">
        <v>376</v>
      </c>
      <c r="N298" s="57" t="s">
        <v>58</v>
      </c>
      <c r="O298" s="57" t="s">
        <v>20</v>
      </c>
      <c r="P298" s="30"/>
      <c r="Q298" s="39">
        <f>Q299</f>
        <v>374.27807</v>
      </c>
      <c r="R298" s="4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</row>
    <row r="299" spans="1:29" s="23" customFormat="1" ht="14.25" customHeight="1">
      <c r="A299" s="82" t="s">
        <v>280</v>
      </c>
      <c r="B299" s="84"/>
      <c r="C299" s="81"/>
      <c r="D299" s="30" t="s">
        <v>282</v>
      </c>
      <c r="E299" s="57" t="s">
        <v>58</v>
      </c>
      <c r="F299" s="57" t="s">
        <v>19</v>
      </c>
      <c r="G299" s="30" t="s">
        <v>284</v>
      </c>
      <c r="H299" s="58"/>
      <c r="I299" s="39">
        <f>I300</f>
        <v>0</v>
      </c>
      <c r="J299" s="40"/>
      <c r="K299" s="35"/>
      <c r="L299" s="82" t="s">
        <v>280</v>
      </c>
      <c r="M299" s="30" t="s">
        <v>376</v>
      </c>
      <c r="N299" s="57" t="s">
        <v>58</v>
      </c>
      <c r="O299" s="57" t="s">
        <v>20</v>
      </c>
      <c r="P299" s="30" t="s">
        <v>284</v>
      </c>
      <c r="Q299" s="39">
        <f>Q300</f>
        <v>374.27807</v>
      </c>
      <c r="R299" s="4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</row>
    <row r="300" spans="1:29" s="23" customFormat="1" ht="28.5" customHeight="1">
      <c r="A300" s="82" t="s">
        <v>281</v>
      </c>
      <c r="B300" s="84"/>
      <c r="C300" s="81"/>
      <c r="D300" s="30" t="s">
        <v>282</v>
      </c>
      <c r="E300" s="57" t="s">
        <v>58</v>
      </c>
      <c r="F300" s="57" t="s">
        <v>19</v>
      </c>
      <c r="G300" s="30" t="s">
        <v>285</v>
      </c>
      <c r="H300" s="58"/>
      <c r="I300" s="39">
        <v>0</v>
      </c>
      <c r="J300" s="40"/>
      <c r="K300" s="35"/>
      <c r="L300" s="82" t="s">
        <v>281</v>
      </c>
      <c r="M300" s="30" t="s">
        <v>376</v>
      </c>
      <c r="N300" s="57" t="s">
        <v>58</v>
      </c>
      <c r="O300" s="57" t="s">
        <v>20</v>
      </c>
      <c r="P300" s="30" t="s">
        <v>382</v>
      </c>
      <c r="Q300" s="39">
        <f>406.62099+28.29249-60.63541</f>
        <v>374.27807</v>
      </c>
      <c r="R300" s="4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</row>
    <row r="301" spans="1:29" s="27" customFormat="1" ht="38.25">
      <c r="A301" s="151" t="s">
        <v>330</v>
      </c>
      <c r="B301" s="151"/>
      <c r="C301" s="151"/>
      <c r="D301" s="47" t="s">
        <v>88</v>
      </c>
      <c r="E301" s="48"/>
      <c r="F301" s="48"/>
      <c r="G301" s="47"/>
      <c r="H301" s="49"/>
      <c r="I301" s="50">
        <f>I302+I306+I310</f>
        <v>438</v>
      </c>
      <c r="J301" s="44">
        <f>J303</f>
        <v>0</v>
      </c>
      <c r="K301" s="50">
        <f>K302+K306+K310</f>
        <v>0</v>
      </c>
      <c r="L301" s="47" t="s">
        <v>378</v>
      </c>
      <c r="M301" s="47" t="s">
        <v>88</v>
      </c>
      <c r="N301" s="48"/>
      <c r="O301" s="48"/>
      <c r="P301" s="47"/>
      <c r="Q301" s="50">
        <f>Q302+Q306+Q310</f>
        <v>530</v>
      </c>
      <c r="R301" s="44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</row>
    <row r="302" spans="1:29" s="23" customFormat="1" ht="25.5" customHeight="1">
      <c r="A302" s="147" t="s">
        <v>258</v>
      </c>
      <c r="B302" s="147"/>
      <c r="C302" s="147"/>
      <c r="D302" s="30" t="s">
        <v>89</v>
      </c>
      <c r="E302" s="57"/>
      <c r="F302" s="57"/>
      <c r="G302" s="30"/>
      <c r="H302" s="58"/>
      <c r="I302" s="39">
        <f>I303</f>
        <v>53</v>
      </c>
      <c r="J302" s="40">
        <f>J303</f>
        <v>0</v>
      </c>
      <c r="K302" s="35"/>
      <c r="L302" s="30" t="s">
        <v>258</v>
      </c>
      <c r="M302" s="30" t="s">
        <v>89</v>
      </c>
      <c r="N302" s="57"/>
      <c r="O302" s="57"/>
      <c r="P302" s="30"/>
      <c r="Q302" s="39">
        <f>Q303</f>
        <v>0</v>
      </c>
      <c r="R302" s="4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</row>
    <row r="303" spans="1:29" s="23" customFormat="1" ht="25.5" customHeight="1">
      <c r="A303" s="147" t="s">
        <v>86</v>
      </c>
      <c r="B303" s="147"/>
      <c r="C303" s="147"/>
      <c r="D303" s="30" t="s">
        <v>90</v>
      </c>
      <c r="E303" s="57" t="s">
        <v>19</v>
      </c>
      <c r="F303" s="57" t="s">
        <v>51</v>
      </c>
      <c r="G303" s="30"/>
      <c r="H303" s="58"/>
      <c r="I303" s="39">
        <f>I304</f>
        <v>53</v>
      </c>
      <c r="J303" s="40"/>
      <c r="K303" s="35"/>
      <c r="L303" s="30" t="s">
        <v>86</v>
      </c>
      <c r="M303" s="30" t="s">
        <v>407</v>
      </c>
      <c r="N303" s="57" t="s">
        <v>19</v>
      </c>
      <c r="O303" s="57" t="s">
        <v>51</v>
      </c>
      <c r="P303" s="30"/>
      <c r="Q303" s="39">
        <f>Q304</f>
        <v>0</v>
      </c>
      <c r="R303" s="4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</row>
    <row r="304" spans="1:29" s="23" customFormat="1" ht="25.5">
      <c r="A304" s="139" t="s">
        <v>34</v>
      </c>
      <c r="B304" s="139"/>
      <c r="C304" s="139"/>
      <c r="D304" s="30" t="s">
        <v>90</v>
      </c>
      <c r="E304" s="57" t="s">
        <v>19</v>
      </c>
      <c r="F304" s="57" t="s">
        <v>51</v>
      </c>
      <c r="G304" s="30" t="s">
        <v>31</v>
      </c>
      <c r="H304" s="58"/>
      <c r="I304" s="39">
        <f>I305</f>
        <v>53</v>
      </c>
      <c r="J304" s="40"/>
      <c r="K304" s="35"/>
      <c r="L304" s="30" t="s">
        <v>34</v>
      </c>
      <c r="M304" s="30" t="s">
        <v>407</v>
      </c>
      <c r="N304" s="57" t="s">
        <v>19</v>
      </c>
      <c r="O304" s="57" t="s">
        <v>51</v>
      </c>
      <c r="P304" s="30" t="s">
        <v>31</v>
      </c>
      <c r="Q304" s="39">
        <f>Q305</f>
        <v>0</v>
      </c>
      <c r="R304" s="4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</row>
    <row r="305" spans="1:29" s="23" customFormat="1" ht="25.5">
      <c r="A305" s="139" t="s">
        <v>59</v>
      </c>
      <c r="B305" s="139"/>
      <c r="C305" s="139"/>
      <c r="D305" s="30" t="s">
        <v>90</v>
      </c>
      <c r="E305" s="57" t="s">
        <v>19</v>
      </c>
      <c r="F305" s="57" t="s">
        <v>51</v>
      </c>
      <c r="G305" s="30" t="s">
        <v>28</v>
      </c>
      <c r="H305" s="58"/>
      <c r="I305" s="39">
        <v>53</v>
      </c>
      <c r="J305" s="40">
        <f>J306</f>
        <v>0</v>
      </c>
      <c r="K305" s="35"/>
      <c r="L305" s="30" t="s">
        <v>59</v>
      </c>
      <c r="M305" s="30" t="s">
        <v>407</v>
      </c>
      <c r="N305" s="57" t="s">
        <v>19</v>
      </c>
      <c r="O305" s="57" t="s">
        <v>51</v>
      </c>
      <c r="P305" s="30" t="s">
        <v>28</v>
      </c>
      <c r="Q305" s="39">
        <f>30-30</f>
        <v>0</v>
      </c>
      <c r="R305" s="4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</row>
    <row r="306" spans="1:29" s="23" customFormat="1" ht="44.25" customHeight="1">
      <c r="A306" s="147" t="s">
        <v>256</v>
      </c>
      <c r="B306" s="147"/>
      <c r="C306" s="147"/>
      <c r="D306" s="30" t="s">
        <v>91</v>
      </c>
      <c r="E306" s="57"/>
      <c r="F306" s="57"/>
      <c r="G306" s="30"/>
      <c r="H306" s="58"/>
      <c r="I306" s="39">
        <f>I307</f>
        <v>85</v>
      </c>
      <c r="J306" s="40"/>
      <c r="K306" s="35"/>
      <c r="L306" s="30" t="s">
        <v>417</v>
      </c>
      <c r="M306" s="30" t="s">
        <v>91</v>
      </c>
      <c r="N306" s="57"/>
      <c r="O306" s="57"/>
      <c r="P306" s="30"/>
      <c r="Q306" s="39">
        <f>Q307</f>
        <v>90</v>
      </c>
      <c r="R306" s="4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</row>
    <row r="307" spans="1:29" s="23" customFormat="1" ht="24.75" customHeight="1">
      <c r="A307" s="147" t="s">
        <v>87</v>
      </c>
      <c r="B307" s="147"/>
      <c r="C307" s="147"/>
      <c r="D307" s="30" t="s">
        <v>92</v>
      </c>
      <c r="E307" s="57" t="s">
        <v>19</v>
      </c>
      <c r="F307" s="57" t="s">
        <v>51</v>
      </c>
      <c r="G307" s="30"/>
      <c r="H307" s="58"/>
      <c r="I307" s="39">
        <f>I308</f>
        <v>85</v>
      </c>
      <c r="J307" s="40"/>
      <c r="K307" s="35"/>
      <c r="L307" s="30" t="s">
        <v>379</v>
      </c>
      <c r="M307" s="30" t="s">
        <v>408</v>
      </c>
      <c r="N307" s="57" t="s">
        <v>19</v>
      </c>
      <c r="O307" s="57" t="s">
        <v>51</v>
      </c>
      <c r="P307" s="30"/>
      <c r="Q307" s="39">
        <f>Q308</f>
        <v>90</v>
      </c>
      <c r="R307" s="4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</row>
    <row r="308" spans="1:29" s="23" customFormat="1" ht="12.75" customHeight="1">
      <c r="A308" s="139" t="s">
        <v>34</v>
      </c>
      <c r="B308" s="139"/>
      <c r="C308" s="139"/>
      <c r="D308" s="30" t="s">
        <v>92</v>
      </c>
      <c r="E308" s="57" t="s">
        <v>19</v>
      </c>
      <c r="F308" s="57" t="s">
        <v>51</v>
      </c>
      <c r="G308" s="30" t="s">
        <v>31</v>
      </c>
      <c r="H308" s="58"/>
      <c r="I308" s="39">
        <f>I309</f>
        <v>85</v>
      </c>
      <c r="J308" s="40"/>
      <c r="K308" s="35"/>
      <c r="L308" s="30" t="s">
        <v>34</v>
      </c>
      <c r="M308" s="30" t="s">
        <v>408</v>
      </c>
      <c r="N308" s="57" t="s">
        <v>19</v>
      </c>
      <c r="O308" s="57" t="s">
        <v>51</v>
      </c>
      <c r="P308" s="30" t="s">
        <v>31</v>
      </c>
      <c r="Q308" s="39">
        <f>Q309</f>
        <v>90</v>
      </c>
      <c r="R308" s="4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</row>
    <row r="309" spans="1:29" s="23" customFormat="1" ht="12.75" customHeight="1">
      <c r="A309" s="139" t="s">
        <v>59</v>
      </c>
      <c r="B309" s="139"/>
      <c r="C309" s="139"/>
      <c r="D309" s="30" t="s">
        <v>92</v>
      </c>
      <c r="E309" s="57" t="s">
        <v>19</v>
      </c>
      <c r="F309" s="57" t="s">
        <v>51</v>
      </c>
      <c r="G309" s="30" t="s">
        <v>28</v>
      </c>
      <c r="H309" s="58"/>
      <c r="I309" s="39">
        <v>85</v>
      </c>
      <c r="J309" s="40"/>
      <c r="K309" s="35"/>
      <c r="L309" s="30" t="s">
        <v>59</v>
      </c>
      <c r="M309" s="30" t="s">
        <v>408</v>
      </c>
      <c r="N309" s="57" t="s">
        <v>19</v>
      </c>
      <c r="O309" s="57" t="s">
        <v>51</v>
      </c>
      <c r="P309" s="30" t="s">
        <v>28</v>
      </c>
      <c r="Q309" s="39">
        <f>450-300-60</f>
        <v>90</v>
      </c>
      <c r="R309" s="4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</row>
    <row r="310" spans="1:29" s="23" customFormat="1" ht="12.75" customHeight="1">
      <c r="A310" s="147" t="s">
        <v>257</v>
      </c>
      <c r="B310" s="147"/>
      <c r="C310" s="147"/>
      <c r="D310" s="30" t="s">
        <v>94</v>
      </c>
      <c r="E310" s="57"/>
      <c r="F310" s="57"/>
      <c r="G310" s="30"/>
      <c r="H310" s="58"/>
      <c r="I310" s="39">
        <f>I311</f>
        <v>300</v>
      </c>
      <c r="J310" s="40">
        <f>J311</f>
        <v>0</v>
      </c>
      <c r="K310" s="35"/>
      <c r="L310" s="30" t="s">
        <v>380</v>
      </c>
      <c r="M310" s="30" t="s">
        <v>94</v>
      </c>
      <c r="N310" s="57"/>
      <c r="O310" s="57"/>
      <c r="P310" s="30"/>
      <c r="Q310" s="39">
        <f>Q311</f>
        <v>440</v>
      </c>
      <c r="R310" s="4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</row>
    <row r="311" spans="1:29" s="23" customFormat="1" ht="18" customHeight="1">
      <c r="A311" s="147" t="s">
        <v>93</v>
      </c>
      <c r="B311" s="147"/>
      <c r="C311" s="147"/>
      <c r="D311" s="30" t="s">
        <v>95</v>
      </c>
      <c r="E311" s="57" t="s">
        <v>19</v>
      </c>
      <c r="F311" s="57" t="s">
        <v>54</v>
      </c>
      <c r="G311" s="30"/>
      <c r="H311" s="58"/>
      <c r="I311" s="39">
        <f>I312</f>
        <v>300</v>
      </c>
      <c r="J311" s="40"/>
      <c r="K311" s="35"/>
      <c r="L311" s="30" t="s">
        <v>385</v>
      </c>
      <c r="M311" s="30" t="s">
        <v>409</v>
      </c>
      <c r="N311" s="57" t="s">
        <v>19</v>
      </c>
      <c r="O311" s="57" t="s">
        <v>54</v>
      </c>
      <c r="P311" s="30"/>
      <c r="Q311" s="39">
        <f>Q312</f>
        <v>440</v>
      </c>
      <c r="R311" s="4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</row>
    <row r="312" spans="1:29" s="23" customFormat="1" ht="15.75" customHeight="1">
      <c r="A312" s="139" t="s">
        <v>34</v>
      </c>
      <c r="B312" s="139"/>
      <c r="C312" s="139"/>
      <c r="D312" s="30" t="s">
        <v>95</v>
      </c>
      <c r="E312" s="57" t="s">
        <v>19</v>
      </c>
      <c r="F312" s="57" t="s">
        <v>54</v>
      </c>
      <c r="G312" s="30" t="s">
        <v>31</v>
      </c>
      <c r="H312" s="58"/>
      <c r="I312" s="39">
        <f>I313</f>
        <v>300</v>
      </c>
      <c r="J312" s="40"/>
      <c r="K312" s="35"/>
      <c r="L312" s="30" t="s">
        <v>34</v>
      </c>
      <c r="M312" s="30" t="s">
        <v>409</v>
      </c>
      <c r="N312" s="57" t="s">
        <v>19</v>
      </c>
      <c r="O312" s="57" t="s">
        <v>54</v>
      </c>
      <c r="P312" s="30" t="s">
        <v>31</v>
      </c>
      <c r="Q312" s="39">
        <f>Q313</f>
        <v>440</v>
      </c>
      <c r="R312" s="4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</row>
    <row r="313" spans="1:29" s="23" customFormat="1" ht="12.75" customHeight="1">
      <c r="A313" s="139" t="s">
        <v>59</v>
      </c>
      <c r="B313" s="139"/>
      <c r="C313" s="139"/>
      <c r="D313" s="30" t="s">
        <v>95</v>
      </c>
      <c r="E313" s="57" t="s">
        <v>19</v>
      </c>
      <c r="F313" s="57" t="s">
        <v>54</v>
      </c>
      <c r="G313" s="30" t="s">
        <v>28</v>
      </c>
      <c r="H313" s="58"/>
      <c r="I313" s="39">
        <v>300</v>
      </c>
      <c r="J313" s="40"/>
      <c r="K313" s="35"/>
      <c r="L313" s="30" t="s">
        <v>59</v>
      </c>
      <c r="M313" s="30" t="s">
        <v>409</v>
      </c>
      <c r="N313" s="57" t="s">
        <v>19</v>
      </c>
      <c r="O313" s="57" t="s">
        <v>54</v>
      </c>
      <c r="P313" s="30" t="s">
        <v>28</v>
      </c>
      <c r="Q313" s="39">
        <f>500-60</f>
        <v>440</v>
      </c>
      <c r="R313" s="4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</row>
    <row r="314" spans="1:29" s="27" customFormat="1" ht="51">
      <c r="A314" s="150" t="s">
        <v>343</v>
      </c>
      <c r="B314" s="150"/>
      <c r="C314" s="150"/>
      <c r="D314" s="47" t="s">
        <v>97</v>
      </c>
      <c r="E314" s="48"/>
      <c r="F314" s="48"/>
      <c r="G314" s="47"/>
      <c r="H314" s="49"/>
      <c r="I314" s="50">
        <f>I315+I319</f>
        <v>32325.762600000002</v>
      </c>
      <c r="J314" s="44"/>
      <c r="K314" s="50">
        <f>K315+K319</f>
        <v>13446</v>
      </c>
      <c r="L314" s="47" t="s">
        <v>388</v>
      </c>
      <c r="M314" s="47" t="s">
        <v>97</v>
      </c>
      <c r="N314" s="48"/>
      <c r="O314" s="48"/>
      <c r="P314" s="47"/>
      <c r="Q314" s="50">
        <f>Q315+Q319</f>
        <v>19179.19</v>
      </c>
      <c r="R314" s="50">
        <f>R319</f>
        <v>3310</v>
      </c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</row>
    <row r="315" spans="1:29" s="23" customFormat="1" ht="42" customHeight="1">
      <c r="A315" s="139" t="s">
        <v>260</v>
      </c>
      <c r="B315" s="139"/>
      <c r="C315" s="139"/>
      <c r="D315" s="30" t="s">
        <v>220</v>
      </c>
      <c r="E315" s="57"/>
      <c r="F315" s="57"/>
      <c r="G315" s="30"/>
      <c r="H315" s="58"/>
      <c r="I315" s="39">
        <f>I316+I335</f>
        <v>16408.81</v>
      </c>
      <c r="J315" s="40"/>
      <c r="K315" s="35"/>
      <c r="L315" s="30" t="s">
        <v>260</v>
      </c>
      <c r="M315" s="30" t="s">
        <v>220</v>
      </c>
      <c r="N315" s="57"/>
      <c r="O315" s="57"/>
      <c r="P315" s="30"/>
      <c r="Q315" s="39">
        <f>Q316</f>
        <v>15695.009279999998</v>
      </c>
      <c r="R315" s="39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</row>
    <row r="316" spans="1:29" s="23" customFormat="1" ht="16.5" customHeight="1">
      <c r="A316" s="147" t="s">
        <v>221</v>
      </c>
      <c r="B316" s="147"/>
      <c r="C316" s="147"/>
      <c r="D316" s="30" t="s">
        <v>98</v>
      </c>
      <c r="E316" s="57" t="s">
        <v>20</v>
      </c>
      <c r="F316" s="57" t="s">
        <v>51</v>
      </c>
      <c r="G316" s="30"/>
      <c r="H316" s="58"/>
      <c r="I316" s="39">
        <f>I317</f>
        <v>16408.81</v>
      </c>
      <c r="J316" s="40"/>
      <c r="K316" s="35"/>
      <c r="L316" s="30" t="s">
        <v>221</v>
      </c>
      <c r="M316" s="30" t="s">
        <v>410</v>
      </c>
      <c r="N316" s="57" t="s">
        <v>20</v>
      </c>
      <c r="O316" s="57" t="s">
        <v>51</v>
      </c>
      <c r="P316" s="30"/>
      <c r="Q316" s="39">
        <f>Q317</f>
        <v>15695.009279999998</v>
      </c>
      <c r="R316" s="39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</row>
    <row r="317" spans="1:29" s="23" customFormat="1" ht="12.75" customHeight="1">
      <c r="A317" s="139" t="s">
        <v>34</v>
      </c>
      <c r="B317" s="139"/>
      <c r="C317" s="139"/>
      <c r="D317" s="30" t="s">
        <v>98</v>
      </c>
      <c r="E317" s="57" t="s">
        <v>20</v>
      </c>
      <c r="F317" s="57" t="s">
        <v>51</v>
      </c>
      <c r="G317" s="30" t="s">
        <v>31</v>
      </c>
      <c r="H317" s="58"/>
      <c r="I317" s="39">
        <f>I318</f>
        <v>16408.81</v>
      </c>
      <c r="J317" s="40"/>
      <c r="K317" s="35"/>
      <c r="L317" s="30" t="s">
        <v>34</v>
      </c>
      <c r="M317" s="30" t="s">
        <v>410</v>
      </c>
      <c r="N317" s="57" t="s">
        <v>20</v>
      </c>
      <c r="O317" s="57" t="s">
        <v>51</v>
      </c>
      <c r="P317" s="30" t="s">
        <v>31</v>
      </c>
      <c r="Q317" s="39">
        <f>Q318</f>
        <v>15695.009279999998</v>
      </c>
      <c r="R317" s="39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</row>
    <row r="318" spans="1:29" s="23" customFormat="1" ht="12.75" customHeight="1">
      <c r="A318" s="139" t="s">
        <v>59</v>
      </c>
      <c r="B318" s="139"/>
      <c r="C318" s="139"/>
      <c r="D318" s="30" t="s">
        <v>98</v>
      </c>
      <c r="E318" s="57" t="s">
        <v>20</v>
      </c>
      <c r="F318" s="57" t="s">
        <v>51</v>
      </c>
      <c r="G318" s="30" t="s">
        <v>28</v>
      </c>
      <c r="H318" s="58"/>
      <c r="I318" s="39">
        <v>16408.81</v>
      </c>
      <c r="J318" s="40"/>
      <c r="K318" s="35"/>
      <c r="L318" s="30" t="s">
        <v>59</v>
      </c>
      <c r="M318" s="30" t="s">
        <v>410</v>
      </c>
      <c r="N318" s="57" t="s">
        <v>20</v>
      </c>
      <c r="O318" s="57" t="s">
        <v>51</v>
      </c>
      <c r="P318" s="30" t="s">
        <v>28</v>
      </c>
      <c r="Q318" s="39">
        <f>12666.81+1250+2300-244-1126-4+4+69.81928+778.38</f>
        <v>15695.009279999998</v>
      </c>
      <c r="R318" s="39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</row>
    <row r="319" spans="1:29" s="23" customFormat="1" ht="44.25" customHeight="1">
      <c r="A319" s="139" t="s">
        <v>338</v>
      </c>
      <c r="B319" s="139"/>
      <c r="C319" s="139"/>
      <c r="D319" s="30" t="s">
        <v>340</v>
      </c>
      <c r="E319" s="30"/>
      <c r="F319" s="57"/>
      <c r="G319" s="30"/>
      <c r="H319" s="58"/>
      <c r="I319" s="39">
        <f>I320+I323</f>
        <v>15916.9526</v>
      </c>
      <c r="J319" s="40"/>
      <c r="K319" s="39">
        <f>K320+K323</f>
        <v>13446</v>
      </c>
      <c r="L319" s="30" t="s">
        <v>338</v>
      </c>
      <c r="M319" s="30" t="s">
        <v>340</v>
      </c>
      <c r="N319" s="57" t="s">
        <v>20</v>
      </c>
      <c r="O319" s="57" t="s">
        <v>51</v>
      </c>
      <c r="P319" s="30"/>
      <c r="Q319" s="39">
        <f>Q320+Q323</f>
        <v>3484.18072</v>
      </c>
      <c r="R319" s="39">
        <f>R323</f>
        <v>3310</v>
      </c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</row>
    <row r="320" spans="1:29" s="23" customFormat="1" ht="45" customHeight="1">
      <c r="A320" s="139" t="s">
        <v>339</v>
      </c>
      <c r="B320" s="139"/>
      <c r="C320" s="139"/>
      <c r="D320" s="30" t="s">
        <v>341</v>
      </c>
      <c r="E320" s="57" t="s">
        <v>20</v>
      </c>
      <c r="F320" s="57" t="s">
        <v>51</v>
      </c>
      <c r="G320" s="30"/>
      <c r="H320" s="58"/>
      <c r="I320" s="39">
        <f>I321</f>
        <v>2470.9526</v>
      </c>
      <c r="J320" s="40"/>
      <c r="K320" s="35"/>
      <c r="L320" s="30" t="s">
        <v>339</v>
      </c>
      <c r="M320" s="30" t="s">
        <v>341</v>
      </c>
      <c r="N320" s="57" t="s">
        <v>20</v>
      </c>
      <c r="O320" s="57" t="s">
        <v>51</v>
      </c>
      <c r="P320" s="30"/>
      <c r="Q320" s="39">
        <f>Q321</f>
        <v>174.18072</v>
      </c>
      <c r="R320" s="39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</row>
    <row r="321" spans="1:29" s="23" customFormat="1" ht="27.75" customHeight="1">
      <c r="A321" s="139" t="s">
        <v>34</v>
      </c>
      <c r="B321" s="139"/>
      <c r="C321" s="139"/>
      <c r="D321" s="30" t="s">
        <v>341</v>
      </c>
      <c r="E321" s="57" t="s">
        <v>20</v>
      </c>
      <c r="F321" s="57" t="s">
        <v>51</v>
      </c>
      <c r="G321" s="30" t="s">
        <v>31</v>
      </c>
      <c r="H321" s="58"/>
      <c r="I321" s="39">
        <f>I322</f>
        <v>2470.9526</v>
      </c>
      <c r="J321" s="40"/>
      <c r="K321" s="35"/>
      <c r="L321" s="30" t="s">
        <v>34</v>
      </c>
      <c r="M321" s="30" t="s">
        <v>341</v>
      </c>
      <c r="N321" s="57" t="s">
        <v>20</v>
      </c>
      <c r="O321" s="57" t="s">
        <v>51</v>
      </c>
      <c r="P321" s="30" t="s">
        <v>31</v>
      </c>
      <c r="Q321" s="39">
        <f>Q322</f>
        <v>174.18072</v>
      </c>
      <c r="R321" s="39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</row>
    <row r="322" spans="1:29" s="23" customFormat="1" ht="27" customHeight="1">
      <c r="A322" s="139" t="s">
        <v>59</v>
      </c>
      <c r="B322" s="139"/>
      <c r="C322" s="139"/>
      <c r="D322" s="30" t="s">
        <v>341</v>
      </c>
      <c r="E322" s="57" t="s">
        <v>20</v>
      </c>
      <c r="F322" s="57" t="s">
        <v>51</v>
      </c>
      <c r="G322" s="30" t="s">
        <v>28</v>
      </c>
      <c r="H322" s="58"/>
      <c r="I322" s="39">
        <v>2470.9526</v>
      </c>
      <c r="J322" s="40"/>
      <c r="K322" s="35"/>
      <c r="L322" s="30" t="s">
        <v>59</v>
      </c>
      <c r="M322" s="30" t="s">
        <v>341</v>
      </c>
      <c r="N322" s="57" t="s">
        <v>20</v>
      </c>
      <c r="O322" s="57" t="s">
        <v>51</v>
      </c>
      <c r="P322" s="30" t="s">
        <v>28</v>
      </c>
      <c r="Q322" s="39">
        <f>244+4-4-69.81928</f>
        <v>174.18072</v>
      </c>
      <c r="R322" s="39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</row>
    <row r="323" spans="1:29" s="23" customFormat="1" ht="69" customHeight="1">
      <c r="A323" s="139" t="s">
        <v>349</v>
      </c>
      <c r="B323" s="139"/>
      <c r="C323" s="139"/>
      <c r="D323" s="30" t="s">
        <v>342</v>
      </c>
      <c r="E323" s="57" t="s">
        <v>20</v>
      </c>
      <c r="F323" s="57" t="s">
        <v>51</v>
      </c>
      <c r="G323" s="30"/>
      <c r="H323" s="58"/>
      <c r="I323" s="39">
        <f>I324</f>
        <v>13446</v>
      </c>
      <c r="J323" s="40"/>
      <c r="K323" s="39">
        <f>K324</f>
        <v>13446</v>
      </c>
      <c r="L323" s="132" t="s">
        <v>442</v>
      </c>
      <c r="M323" s="30" t="s">
        <v>341</v>
      </c>
      <c r="N323" s="57" t="s">
        <v>20</v>
      </c>
      <c r="O323" s="57" t="s">
        <v>51</v>
      </c>
      <c r="P323" s="30"/>
      <c r="Q323" s="39">
        <f>Q324</f>
        <v>3310</v>
      </c>
      <c r="R323" s="39">
        <f>R324</f>
        <v>3310</v>
      </c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</row>
    <row r="324" spans="1:29" s="23" customFormat="1" ht="24" customHeight="1">
      <c r="A324" s="139" t="s">
        <v>34</v>
      </c>
      <c r="B324" s="139"/>
      <c r="C324" s="139"/>
      <c r="D324" s="30" t="s">
        <v>342</v>
      </c>
      <c r="E324" s="57" t="s">
        <v>20</v>
      </c>
      <c r="F324" s="57" t="s">
        <v>51</v>
      </c>
      <c r="G324" s="30" t="s">
        <v>31</v>
      </c>
      <c r="H324" s="58"/>
      <c r="I324" s="39">
        <f>I325</f>
        <v>13446</v>
      </c>
      <c r="J324" s="40"/>
      <c r="K324" s="39">
        <f>K325</f>
        <v>13446</v>
      </c>
      <c r="L324" s="30" t="s">
        <v>34</v>
      </c>
      <c r="M324" s="30" t="s">
        <v>341</v>
      </c>
      <c r="N324" s="57" t="s">
        <v>20</v>
      </c>
      <c r="O324" s="57" t="s">
        <v>51</v>
      </c>
      <c r="P324" s="30" t="s">
        <v>31</v>
      </c>
      <c r="Q324" s="39">
        <f>Q325</f>
        <v>3310</v>
      </c>
      <c r="R324" s="39">
        <f>R325</f>
        <v>3310</v>
      </c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</row>
    <row r="325" spans="1:29" s="23" customFormat="1" ht="28.5" customHeight="1">
      <c r="A325" s="139" t="s">
        <v>59</v>
      </c>
      <c r="B325" s="139"/>
      <c r="C325" s="139"/>
      <c r="D325" s="30" t="s">
        <v>342</v>
      </c>
      <c r="E325" s="57" t="s">
        <v>20</v>
      </c>
      <c r="F325" s="57" t="s">
        <v>51</v>
      </c>
      <c r="G325" s="30" t="s">
        <v>28</v>
      </c>
      <c r="H325" s="58"/>
      <c r="I325" s="39">
        <v>13446</v>
      </c>
      <c r="J325" s="40"/>
      <c r="K325" s="35">
        <v>13446</v>
      </c>
      <c r="L325" s="30" t="s">
        <v>59</v>
      </c>
      <c r="M325" s="30" t="s">
        <v>341</v>
      </c>
      <c r="N325" s="57" t="s">
        <v>20</v>
      </c>
      <c r="O325" s="57" t="s">
        <v>51</v>
      </c>
      <c r="P325" s="30" t="s">
        <v>28</v>
      </c>
      <c r="Q325" s="39">
        <f>4619-1309</f>
        <v>3310</v>
      </c>
      <c r="R325" s="39">
        <f>4619-1309</f>
        <v>3310</v>
      </c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</row>
    <row r="326" spans="1:29" s="27" customFormat="1" ht="54" customHeight="1">
      <c r="A326" s="151" t="s">
        <v>331</v>
      </c>
      <c r="B326" s="151"/>
      <c r="C326" s="151"/>
      <c r="D326" s="47" t="s">
        <v>96</v>
      </c>
      <c r="E326" s="48"/>
      <c r="F326" s="48"/>
      <c r="G326" s="47"/>
      <c r="H326" s="49"/>
      <c r="I326" s="50">
        <f>I327+I331</f>
        <v>640</v>
      </c>
      <c r="J326" s="44"/>
      <c r="K326" s="50">
        <f>K327+K331</f>
        <v>0</v>
      </c>
      <c r="L326" s="47" t="s">
        <v>390</v>
      </c>
      <c r="M326" s="47" t="s">
        <v>96</v>
      </c>
      <c r="N326" s="48"/>
      <c r="O326" s="48"/>
      <c r="P326" s="47"/>
      <c r="Q326" s="50">
        <f>Q327+Q331</f>
        <v>464</v>
      </c>
      <c r="R326" s="44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</row>
    <row r="327" spans="1:29" s="23" customFormat="1" ht="35.25" customHeight="1" hidden="1">
      <c r="A327" s="147" t="s">
        <v>261</v>
      </c>
      <c r="B327" s="147"/>
      <c r="C327" s="147"/>
      <c r="D327" s="30" t="s">
        <v>201</v>
      </c>
      <c r="E327" s="57"/>
      <c r="F327" s="57"/>
      <c r="G327" s="30"/>
      <c r="H327" s="58"/>
      <c r="I327" s="39">
        <f>I328</f>
        <v>17</v>
      </c>
      <c r="J327" s="40"/>
      <c r="K327" s="35"/>
      <c r="L327" s="30" t="s">
        <v>261</v>
      </c>
      <c r="M327" s="30" t="s">
        <v>201</v>
      </c>
      <c r="N327" s="57"/>
      <c r="O327" s="57"/>
      <c r="P327" s="30"/>
      <c r="Q327" s="39">
        <f>Q328</f>
        <v>0</v>
      </c>
      <c r="R327" s="4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</row>
    <row r="328" spans="1:29" s="23" customFormat="1" ht="37.5" customHeight="1" hidden="1">
      <c r="A328" s="87" t="s">
        <v>218</v>
      </c>
      <c r="B328" s="84"/>
      <c r="C328" s="81"/>
      <c r="D328" s="30" t="s">
        <v>202</v>
      </c>
      <c r="E328" s="57" t="s">
        <v>38</v>
      </c>
      <c r="F328" s="57" t="s">
        <v>38</v>
      </c>
      <c r="G328" s="30"/>
      <c r="H328" s="58"/>
      <c r="I328" s="39">
        <f>I329</f>
        <v>17</v>
      </c>
      <c r="J328" s="40">
        <f>J329</f>
        <v>0</v>
      </c>
      <c r="K328" s="35"/>
      <c r="L328" s="87" t="s">
        <v>218</v>
      </c>
      <c r="M328" s="30" t="s">
        <v>411</v>
      </c>
      <c r="N328" s="57" t="s">
        <v>38</v>
      </c>
      <c r="O328" s="57" t="s">
        <v>38</v>
      </c>
      <c r="P328" s="30"/>
      <c r="Q328" s="39">
        <f>Q329</f>
        <v>0</v>
      </c>
      <c r="R328" s="4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</row>
    <row r="329" spans="1:29" s="23" customFormat="1" ht="15" customHeight="1" hidden="1">
      <c r="A329" s="82" t="s">
        <v>34</v>
      </c>
      <c r="B329" s="84"/>
      <c r="C329" s="81"/>
      <c r="D329" s="30" t="s">
        <v>202</v>
      </c>
      <c r="E329" s="57" t="s">
        <v>38</v>
      </c>
      <c r="F329" s="57" t="s">
        <v>38</v>
      </c>
      <c r="G329" s="30" t="s">
        <v>31</v>
      </c>
      <c r="H329" s="58"/>
      <c r="I329" s="39">
        <f>I330</f>
        <v>17</v>
      </c>
      <c r="J329" s="40">
        <v>0</v>
      </c>
      <c r="K329" s="35"/>
      <c r="L329" s="82" t="s">
        <v>34</v>
      </c>
      <c r="M329" s="30" t="s">
        <v>411</v>
      </c>
      <c r="N329" s="57" t="s">
        <v>38</v>
      </c>
      <c r="O329" s="57" t="s">
        <v>38</v>
      </c>
      <c r="P329" s="30" t="s">
        <v>31</v>
      </c>
      <c r="Q329" s="39">
        <f>Q330</f>
        <v>0</v>
      </c>
      <c r="R329" s="4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</row>
    <row r="330" spans="1:29" s="23" customFormat="1" ht="12.75" customHeight="1" hidden="1">
      <c r="A330" s="82" t="s">
        <v>59</v>
      </c>
      <c r="B330" s="84"/>
      <c r="C330" s="81"/>
      <c r="D330" s="30" t="s">
        <v>202</v>
      </c>
      <c r="E330" s="57" t="s">
        <v>38</v>
      </c>
      <c r="F330" s="57" t="s">
        <v>38</v>
      </c>
      <c r="G330" s="30" t="s">
        <v>28</v>
      </c>
      <c r="H330" s="58"/>
      <c r="I330" s="39">
        <v>17</v>
      </c>
      <c r="J330" s="40"/>
      <c r="K330" s="35"/>
      <c r="L330" s="82" t="s">
        <v>59</v>
      </c>
      <c r="M330" s="30" t="s">
        <v>411</v>
      </c>
      <c r="N330" s="57" t="s">
        <v>38</v>
      </c>
      <c r="O330" s="57" t="s">
        <v>38</v>
      </c>
      <c r="P330" s="30" t="s">
        <v>28</v>
      </c>
      <c r="Q330" s="39">
        <v>0</v>
      </c>
      <c r="R330" s="4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</row>
    <row r="331" spans="1:29" s="23" customFormat="1" ht="35.25" customHeight="1">
      <c r="A331" s="147" t="s">
        <v>259</v>
      </c>
      <c r="B331" s="147"/>
      <c r="C331" s="147"/>
      <c r="D331" s="30" t="s">
        <v>203</v>
      </c>
      <c r="E331" s="57"/>
      <c r="F331" s="57"/>
      <c r="G331" s="30"/>
      <c r="H331" s="58"/>
      <c r="I331" s="39">
        <f>I332</f>
        <v>623</v>
      </c>
      <c r="J331" s="40"/>
      <c r="K331" s="35"/>
      <c r="L331" s="30" t="s">
        <v>418</v>
      </c>
      <c r="M331" s="30" t="s">
        <v>201</v>
      </c>
      <c r="N331" s="57"/>
      <c r="O331" s="57"/>
      <c r="P331" s="30"/>
      <c r="Q331" s="39">
        <f>Q332</f>
        <v>464</v>
      </c>
      <c r="R331" s="4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</row>
    <row r="332" spans="1:29" s="23" customFormat="1" ht="25.5" customHeight="1">
      <c r="A332" s="87" t="s">
        <v>217</v>
      </c>
      <c r="B332" s="88"/>
      <c r="C332" s="86"/>
      <c r="D332" s="30" t="s">
        <v>352</v>
      </c>
      <c r="E332" s="57" t="s">
        <v>19</v>
      </c>
      <c r="F332" s="57" t="s">
        <v>54</v>
      </c>
      <c r="G332" s="30"/>
      <c r="H332" s="58"/>
      <c r="I332" s="39">
        <f>I333</f>
        <v>623</v>
      </c>
      <c r="J332" s="40"/>
      <c r="K332" s="35"/>
      <c r="L332" s="87" t="s">
        <v>217</v>
      </c>
      <c r="M332" s="30" t="s">
        <v>419</v>
      </c>
      <c r="N332" s="57" t="s">
        <v>19</v>
      </c>
      <c r="O332" s="57" t="s">
        <v>54</v>
      </c>
      <c r="P332" s="30"/>
      <c r="Q332" s="39">
        <f>Q333</f>
        <v>464</v>
      </c>
      <c r="R332" s="4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</row>
    <row r="333" spans="1:29" s="23" customFormat="1" ht="12.75" customHeight="1">
      <c r="A333" s="82" t="s">
        <v>34</v>
      </c>
      <c r="B333" s="84"/>
      <c r="C333" s="81"/>
      <c r="D333" s="30" t="s">
        <v>352</v>
      </c>
      <c r="E333" s="57" t="s">
        <v>19</v>
      </c>
      <c r="F333" s="57" t="s">
        <v>54</v>
      </c>
      <c r="G333" s="30" t="s">
        <v>31</v>
      </c>
      <c r="H333" s="58"/>
      <c r="I333" s="39">
        <f>I334</f>
        <v>623</v>
      </c>
      <c r="J333" s="40"/>
      <c r="K333" s="35"/>
      <c r="L333" s="82" t="s">
        <v>34</v>
      </c>
      <c r="M333" s="30" t="s">
        <v>419</v>
      </c>
      <c r="N333" s="57" t="s">
        <v>19</v>
      </c>
      <c r="O333" s="57" t="s">
        <v>54</v>
      </c>
      <c r="P333" s="30" t="s">
        <v>31</v>
      </c>
      <c r="Q333" s="39">
        <f>Q334</f>
        <v>464</v>
      </c>
      <c r="R333" s="4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</row>
    <row r="334" spans="1:29" s="23" customFormat="1" ht="12.75" customHeight="1">
      <c r="A334" s="82" t="s">
        <v>59</v>
      </c>
      <c r="B334" s="84"/>
      <c r="C334" s="81"/>
      <c r="D334" s="30" t="s">
        <v>352</v>
      </c>
      <c r="E334" s="57" t="s">
        <v>19</v>
      </c>
      <c r="F334" s="57" t="s">
        <v>54</v>
      </c>
      <c r="G334" s="30" t="s">
        <v>28</v>
      </c>
      <c r="H334" s="58"/>
      <c r="I334" s="39">
        <f>100+523</f>
        <v>623</v>
      </c>
      <c r="J334" s="40"/>
      <c r="K334" s="35"/>
      <c r="L334" s="82" t="s">
        <v>59</v>
      </c>
      <c r="M334" s="30" t="s">
        <v>419</v>
      </c>
      <c r="N334" s="57" t="s">
        <v>19</v>
      </c>
      <c r="O334" s="57" t="s">
        <v>54</v>
      </c>
      <c r="P334" s="30" t="s">
        <v>28</v>
      </c>
      <c r="Q334" s="39">
        <f>510-46</f>
        <v>464</v>
      </c>
      <c r="R334" s="4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</row>
    <row r="335" spans="1:29" s="23" customFormat="1" ht="39" customHeight="1" hidden="1">
      <c r="A335" s="139" t="s">
        <v>231</v>
      </c>
      <c r="B335" s="139"/>
      <c r="C335" s="139"/>
      <c r="D335" s="30" t="s">
        <v>300</v>
      </c>
      <c r="E335" s="57" t="s">
        <v>20</v>
      </c>
      <c r="F335" s="57" t="s">
        <v>51</v>
      </c>
      <c r="G335" s="30"/>
      <c r="H335" s="58"/>
      <c r="I335" s="39">
        <f>I336</f>
        <v>0</v>
      </c>
      <c r="J335" s="40"/>
      <c r="K335" s="35"/>
      <c r="L335" s="67"/>
      <c r="M335" s="30" t="s">
        <v>300</v>
      </c>
      <c r="N335" s="57" t="s">
        <v>20</v>
      </c>
      <c r="O335" s="57" t="s">
        <v>51</v>
      </c>
      <c r="P335" s="30"/>
      <c r="Q335" s="39"/>
      <c r="R335" s="4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</row>
    <row r="336" spans="1:29" s="23" customFormat="1" ht="12.75" customHeight="1" hidden="1">
      <c r="A336" s="139" t="s">
        <v>34</v>
      </c>
      <c r="B336" s="139"/>
      <c r="C336" s="139"/>
      <c r="D336" s="30" t="s">
        <v>300</v>
      </c>
      <c r="E336" s="57" t="s">
        <v>20</v>
      </c>
      <c r="F336" s="57" t="s">
        <v>51</v>
      </c>
      <c r="G336" s="30" t="s">
        <v>31</v>
      </c>
      <c r="H336" s="58"/>
      <c r="I336" s="39">
        <f>I337</f>
        <v>0</v>
      </c>
      <c r="J336" s="40"/>
      <c r="K336" s="35"/>
      <c r="L336" s="67"/>
      <c r="M336" s="30" t="s">
        <v>300</v>
      </c>
      <c r="N336" s="57" t="s">
        <v>20</v>
      </c>
      <c r="O336" s="57" t="s">
        <v>51</v>
      </c>
      <c r="P336" s="30" t="s">
        <v>31</v>
      </c>
      <c r="Q336" s="39"/>
      <c r="R336" s="4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</row>
    <row r="337" spans="1:29" s="23" customFormat="1" ht="12.75" customHeight="1" hidden="1">
      <c r="A337" s="139" t="s">
        <v>59</v>
      </c>
      <c r="B337" s="139"/>
      <c r="C337" s="139"/>
      <c r="D337" s="30" t="s">
        <v>300</v>
      </c>
      <c r="E337" s="57" t="s">
        <v>20</v>
      </c>
      <c r="F337" s="57" t="s">
        <v>51</v>
      </c>
      <c r="G337" s="30" t="s">
        <v>223</v>
      </c>
      <c r="H337" s="58"/>
      <c r="I337" s="39"/>
      <c r="J337" s="40"/>
      <c r="K337" s="35"/>
      <c r="L337" s="67"/>
      <c r="M337" s="30" t="s">
        <v>300</v>
      </c>
      <c r="N337" s="57" t="s">
        <v>20</v>
      </c>
      <c r="O337" s="57" t="s">
        <v>51</v>
      </c>
      <c r="P337" s="30" t="s">
        <v>223</v>
      </c>
      <c r="Q337" s="39"/>
      <c r="R337" s="4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</row>
    <row r="338" spans="1:29" s="23" customFormat="1" ht="24.75" customHeight="1" hidden="1">
      <c r="A338" s="139" t="s">
        <v>224</v>
      </c>
      <c r="B338" s="139"/>
      <c r="C338" s="139"/>
      <c r="D338" s="30" t="s">
        <v>88</v>
      </c>
      <c r="E338" s="57" t="s">
        <v>20</v>
      </c>
      <c r="F338" s="57" t="s">
        <v>51</v>
      </c>
      <c r="G338" s="30"/>
      <c r="H338" s="58"/>
      <c r="I338" s="39">
        <f>I339</f>
        <v>0</v>
      </c>
      <c r="J338" s="40"/>
      <c r="K338" s="35"/>
      <c r="L338" s="67"/>
      <c r="M338" s="30" t="s">
        <v>88</v>
      </c>
      <c r="N338" s="57" t="s">
        <v>20</v>
      </c>
      <c r="O338" s="57" t="s">
        <v>51</v>
      </c>
      <c r="P338" s="30"/>
      <c r="Q338" s="39"/>
      <c r="R338" s="4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</row>
    <row r="339" spans="1:29" s="23" customFormat="1" ht="12.75" customHeight="1" hidden="1">
      <c r="A339" s="139" t="s">
        <v>225</v>
      </c>
      <c r="B339" s="139"/>
      <c r="C339" s="139"/>
      <c r="D339" s="30" t="s">
        <v>228</v>
      </c>
      <c r="E339" s="57" t="s">
        <v>20</v>
      </c>
      <c r="F339" s="57" t="s">
        <v>51</v>
      </c>
      <c r="G339" s="30"/>
      <c r="H339" s="58"/>
      <c r="I339" s="39">
        <f>I340</f>
        <v>0</v>
      </c>
      <c r="J339" s="40"/>
      <c r="K339" s="35"/>
      <c r="L339" s="67"/>
      <c r="M339" s="30" t="s">
        <v>228</v>
      </c>
      <c r="N339" s="57" t="s">
        <v>20</v>
      </c>
      <c r="O339" s="57" t="s">
        <v>51</v>
      </c>
      <c r="P339" s="30"/>
      <c r="Q339" s="39"/>
      <c r="R339" s="4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</row>
    <row r="340" spans="1:29" s="23" customFormat="1" ht="12.75" customHeight="1" hidden="1">
      <c r="A340" s="139" t="s">
        <v>226</v>
      </c>
      <c r="B340" s="139"/>
      <c r="C340" s="139"/>
      <c r="D340" s="30" t="s">
        <v>229</v>
      </c>
      <c r="E340" s="57" t="s">
        <v>20</v>
      </c>
      <c r="F340" s="57" t="s">
        <v>51</v>
      </c>
      <c r="G340" s="30"/>
      <c r="H340" s="58"/>
      <c r="I340" s="39">
        <f>I341</f>
        <v>0</v>
      </c>
      <c r="J340" s="40"/>
      <c r="K340" s="35"/>
      <c r="L340" s="67"/>
      <c r="M340" s="30" t="s">
        <v>229</v>
      </c>
      <c r="N340" s="57" t="s">
        <v>20</v>
      </c>
      <c r="O340" s="57" t="s">
        <v>51</v>
      </c>
      <c r="P340" s="30"/>
      <c r="Q340" s="39"/>
      <c r="R340" s="4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</row>
    <row r="341" spans="1:29" s="23" customFormat="1" ht="38.25" customHeight="1" hidden="1">
      <c r="A341" s="139" t="s">
        <v>227</v>
      </c>
      <c r="B341" s="139"/>
      <c r="C341" s="139"/>
      <c r="D341" s="30" t="s">
        <v>230</v>
      </c>
      <c r="E341" s="57" t="s">
        <v>20</v>
      </c>
      <c r="F341" s="57" t="s">
        <v>51</v>
      </c>
      <c r="G341" s="30"/>
      <c r="H341" s="58"/>
      <c r="I341" s="39">
        <f>I342</f>
        <v>0</v>
      </c>
      <c r="J341" s="40"/>
      <c r="K341" s="35"/>
      <c r="L341" s="67"/>
      <c r="M341" s="30" t="s">
        <v>230</v>
      </c>
      <c r="N341" s="57" t="s">
        <v>20</v>
      </c>
      <c r="O341" s="57" t="s">
        <v>51</v>
      </c>
      <c r="P341" s="30"/>
      <c r="Q341" s="39"/>
      <c r="R341" s="4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</row>
    <row r="342" spans="1:29" s="23" customFormat="1" ht="12.75" customHeight="1" hidden="1">
      <c r="A342" s="139" t="s">
        <v>34</v>
      </c>
      <c r="B342" s="139"/>
      <c r="C342" s="139"/>
      <c r="D342" s="30" t="s">
        <v>230</v>
      </c>
      <c r="E342" s="57" t="s">
        <v>20</v>
      </c>
      <c r="F342" s="57" t="s">
        <v>51</v>
      </c>
      <c r="G342" s="30" t="s">
        <v>31</v>
      </c>
      <c r="H342" s="58"/>
      <c r="I342" s="39">
        <f>I343</f>
        <v>0</v>
      </c>
      <c r="J342" s="40"/>
      <c r="K342" s="35"/>
      <c r="L342" s="67"/>
      <c r="M342" s="30" t="s">
        <v>230</v>
      </c>
      <c r="N342" s="57" t="s">
        <v>20</v>
      </c>
      <c r="O342" s="57" t="s">
        <v>51</v>
      </c>
      <c r="P342" s="30" t="s">
        <v>31</v>
      </c>
      <c r="Q342" s="39"/>
      <c r="R342" s="4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</row>
    <row r="343" spans="1:29" s="23" customFormat="1" ht="12.75" customHeight="1" hidden="1">
      <c r="A343" s="139" t="s">
        <v>59</v>
      </c>
      <c r="B343" s="139"/>
      <c r="C343" s="139"/>
      <c r="D343" s="30" t="s">
        <v>230</v>
      </c>
      <c r="E343" s="57" t="s">
        <v>20</v>
      </c>
      <c r="F343" s="57" t="s">
        <v>51</v>
      </c>
      <c r="G343" s="30" t="s">
        <v>223</v>
      </c>
      <c r="H343" s="58"/>
      <c r="I343" s="39"/>
      <c r="J343" s="40"/>
      <c r="K343" s="35"/>
      <c r="L343" s="67"/>
      <c r="M343" s="30" t="s">
        <v>230</v>
      </c>
      <c r="N343" s="57" t="s">
        <v>20</v>
      </c>
      <c r="O343" s="57" t="s">
        <v>51</v>
      </c>
      <c r="P343" s="30" t="s">
        <v>223</v>
      </c>
      <c r="Q343" s="39"/>
      <c r="R343" s="4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</row>
    <row r="344" spans="1:29" s="23" customFormat="1" ht="12.75" customHeight="1" hidden="1">
      <c r="A344" s="139" t="s">
        <v>40</v>
      </c>
      <c r="B344" s="139"/>
      <c r="C344" s="139"/>
      <c r="D344" s="30" t="s">
        <v>39</v>
      </c>
      <c r="E344" s="57" t="s">
        <v>20</v>
      </c>
      <c r="F344" s="57" t="s">
        <v>51</v>
      </c>
      <c r="G344" s="30"/>
      <c r="H344" s="58"/>
      <c r="I344" s="39">
        <f>I345</f>
        <v>0</v>
      </c>
      <c r="J344" s="40" t="e">
        <f>J346</f>
        <v>#REF!</v>
      </c>
      <c r="K344" s="35"/>
      <c r="L344" s="67"/>
      <c r="M344" s="30" t="s">
        <v>39</v>
      </c>
      <c r="N344" s="57" t="s">
        <v>20</v>
      </c>
      <c r="O344" s="57" t="s">
        <v>51</v>
      </c>
      <c r="P344" s="30"/>
      <c r="Q344" s="39"/>
      <c r="R344" s="4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</row>
    <row r="345" spans="1:29" s="23" customFormat="1" ht="12.75" customHeight="1" hidden="1">
      <c r="A345" s="147" t="s">
        <v>67</v>
      </c>
      <c r="B345" s="147"/>
      <c r="C345" s="147"/>
      <c r="D345" s="30" t="s">
        <v>66</v>
      </c>
      <c r="E345" s="57" t="s">
        <v>20</v>
      </c>
      <c r="F345" s="57" t="s">
        <v>51</v>
      </c>
      <c r="G345" s="30"/>
      <c r="H345" s="58"/>
      <c r="I345" s="39">
        <f>I346</f>
        <v>0</v>
      </c>
      <c r="J345" s="40" t="e">
        <f>J346</f>
        <v>#REF!</v>
      </c>
      <c r="K345" s="35"/>
      <c r="L345" s="67"/>
      <c r="M345" s="30" t="s">
        <v>66</v>
      </c>
      <c r="N345" s="57" t="s">
        <v>20</v>
      </c>
      <c r="O345" s="57" t="s">
        <v>51</v>
      </c>
      <c r="P345" s="30"/>
      <c r="Q345" s="39"/>
      <c r="R345" s="4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</row>
    <row r="346" spans="1:29" s="23" customFormat="1" ht="12.75" customHeight="1" hidden="1">
      <c r="A346" s="139" t="s">
        <v>34</v>
      </c>
      <c r="B346" s="139"/>
      <c r="C346" s="139"/>
      <c r="D346" s="30" t="s">
        <v>66</v>
      </c>
      <c r="E346" s="57" t="s">
        <v>20</v>
      </c>
      <c r="F346" s="57" t="s">
        <v>51</v>
      </c>
      <c r="G346" s="30" t="s">
        <v>31</v>
      </c>
      <c r="H346" s="58"/>
      <c r="I346" s="39">
        <f>I347</f>
        <v>0</v>
      </c>
      <c r="J346" s="40" t="e">
        <f>J347</f>
        <v>#REF!</v>
      </c>
      <c r="K346" s="35"/>
      <c r="L346" s="67"/>
      <c r="M346" s="30" t="s">
        <v>66</v>
      </c>
      <c r="N346" s="57" t="s">
        <v>20</v>
      </c>
      <c r="O346" s="57" t="s">
        <v>51</v>
      </c>
      <c r="P346" s="30" t="s">
        <v>31</v>
      </c>
      <c r="Q346" s="39"/>
      <c r="R346" s="4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</row>
    <row r="347" spans="1:29" s="23" customFormat="1" ht="12.75" customHeight="1" hidden="1">
      <c r="A347" s="139" t="s">
        <v>59</v>
      </c>
      <c r="B347" s="139"/>
      <c r="C347" s="139"/>
      <c r="D347" s="30" t="s">
        <v>66</v>
      </c>
      <c r="E347" s="57" t="s">
        <v>20</v>
      </c>
      <c r="F347" s="57" t="s">
        <v>51</v>
      </c>
      <c r="G347" s="30" t="s">
        <v>28</v>
      </c>
      <c r="H347" s="58"/>
      <c r="I347" s="39"/>
      <c r="J347" s="40" t="e">
        <f>#REF!-#REF!</f>
        <v>#REF!</v>
      </c>
      <c r="K347" s="35"/>
      <c r="L347" s="67"/>
      <c r="M347" s="30" t="s">
        <v>66</v>
      </c>
      <c r="N347" s="57" t="s">
        <v>20</v>
      </c>
      <c r="O347" s="57" t="s">
        <v>51</v>
      </c>
      <c r="P347" s="30" t="s">
        <v>28</v>
      </c>
      <c r="Q347" s="39"/>
      <c r="R347" s="4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</row>
    <row r="348" spans="1:29" s="27" customFormat="1" ht="44.25" customHeight="1">
      <c r="A348" s="150" t="s">
        <v>332</v>
      </c>
      <c r="B348" s="150"/>
      <c r="C348" s="150"/>
      <c r="D348" s="47" t="s">
        <v>204</v>
      </c>
      <c r="E348" s="48"/>
      <c r="F348" s="48"/>
      <c r="G348" s="47"/>
      <c r="H348" s="49"/>
      <c r="I348" s="50">
        <f>I349</f>
        <v>26315.25</v>
      </c>
      <c r="J348" s="44"/>
      <c r="K348" s="50">
        <f>K349</f>
        <v>0</v>
      </c>
      <c r="L348" s="47" t="s">
        <v>383</v>
      </c>
      <c r="M348" s="47" t="s">
        <v>204</v>
      </c>
      <c r="N348" s="48"/>
      <c r="O348" s="48"/>
      <c r="P348" s="47"/>
      <c r="Q348" s="50">
        <f>Q349</f>
        <v>34003.75</v>
      </c>
      <c r="R348" s="44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</row>
    <row r="349" spans="1:29" s="23" customFormat="1" ht="12.75" customHeight="1">
      <c r="A349" s="139" t="s">
        <v>205</v>
      </c>
      <c r="B349" s="139"/>
      <c r="C349" s="139"/>
      <c r="D349" s="30" t="s">
        <v>206</v>
      </c>
      <c r="E349" s="57"/>
      <c r="F349" s="57"/>
      <c r="G349" s="30"/>
      <c r="H349" s="58"/>
      <c r="I349" s="39">
        <f>I350</f>
        <v>26315.25</v>
      </c>
      <c r="J349" s="40"/>
      <c r="K349" s="35"/>
      <c r="L349" s="30" t="s">
        <v>205</v>
      </c>
      <c r="M349" s="30" t="s">
        <v>206</v>
      </c>
      <c r="N349" s="57"/>
      <c r="O349" s="57"/>
      <c r="P349" s="30"/>
      <c r="Q349" s="39">
        <f>Q350</f>
        <v>34003.75</v>
      </c>
      <c r="R349" s="44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</row>
    <row r="350" spans="1:29" s="23" customFormat="1" ht="12.75" customHeight="1">
      <c r="A350" s="139" t="s">
        <v>207</v>
      </c>
      <c r="B350" s="139"/>
      <c r="C350" s="139"/>
      <c r="D350" s="30" t="s">
        <v>208</v>
      </c>
      <c r="E350" s="57" t="s">
        <v>18</v>
      </c>
      <c r="F350" s="57" t="s">
        <v>45</v>
      </c>
      <c r="G350" s="30"/>
      <c r="H350" s="58"/>
      <c r="I350" s="39">
        <f>I351+I353+I355</f>
        <v>26315.25</v>
      </c>
      <c r="J350" s="40"/>
      <c r="K350" s="35"/>
      <c r="L350" s="30" t="s">
        <v>207</v>
      </c>
      <c r="M350" s="30" t="s">
        <v>412</v>
      </c>
      <c r="N350" s="57" t="s">
        <v>18</v>
      </c>
      <c r="O350" s="57" t="s">
        <v>45</v>
      </c>
      <c r="P350" s="30"/>
      <c r="Q350" s="39">
        <f>Q351+Q353+Q355</f>
        <v>34003.75</v>
      </c>
      <c r="R350" s="44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</row>
    <row r="351" spans="1:29" s="23" customFormat="1" ht="51">
      <c r="A351" s="139" t="s">
        <v>23</v>
      </c>
      <c r="B351" s="139"/>
      <c r="C351" s="139"/>
      <c r="D351" s="30" t="s">
        <v>208</v>
      </c>
      <c r="E351" s="57" t="s">
        <v>18</v>
      </c>
      <c r="F351" s="57" t="s">
        <v>45</v>
      </c>
      <c r="G351" s="30" t="s">
        <v>24</v>
      </c>
      <c r="H351" s="58"/>
      <c r="I351" s="39">
        <f>I352</f>
        <v>22760.25</v>
      </c>
      <c r="J351" s="40"/>
      <c r="K351" s="35"/>
      <c r="L351" s="30" t="s">
        <v>23</v>
      </c>
      <c r="M351" s="30" t="s">
        <v>412</v>
      </c>
      <c r="N351" s="57" t="s">
        <v>18</v>
      </c>
      <c r="O351" s="57" t="s">
        <v>45</v>
      </c>
      <c r="P351" s="30" t="s">
        <v>24</v>
      </c>
      <c r="Q351" s="39">
        <f>Q352</f>
        <v>31103.28</v>
      </c>
      <c r="R351" s="44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</row>
    <row r="352" spans="1:29" s="23" customFormat="1" ht="12.75" customHeight="1">
      <c r="A352" s="139" t="s">
        <v>62</v>
      </c>
      <c r="B352" s="139"/>
      <c r="C352" s="139"/>
      <c r="D352" s="30" t="s">
        <v>208</v>
      </c>
      <c r="E352" s="57" t="s">
        <v>18</v>
      </c>
      <c r="F352" s="57" t="s">
        <v>45</v>
      </c>
      <c r="G352" s="30" t="s">
        <v>63</v>
      </c>
      <c r="H352" s="58"/>
      <c r="I352" s="39">
        <v>22760.25</v>
      </c>
      <c r="J352" s="40"/>
      <c r="K352" s="35"/>
      <c r="L352" s="30" t="s">
        <v>62</v>
      </c>
      <c r="M352" s="30" t="s">
        <v>412</v>
      </c>
      <c r="N352" s="57" t="s">
        <v>18</v>
      </c>
      <c r="O352" s="57" t="s">
        <v>45</v>
      </c>
      <c r="P352" s="30" t="s">
        <v>63</v>
      </c>
      <c r="Q352" s="39">
        <f>23357.93+167.6+2070.05+650+297.7+1760+2800</f>
        <v>31103.28</v>
      </c>
      <c r="R352" s="44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</row>
    <row r="353" spans="1:29" s="23" customFormat="1" ht="25.5">
      <c r="A353" s="139" t="s">
        <v>34</v>
      </c>
      <c r="B353" s="139"/>
      <c r="C353" s="139"/>
      <c r="D353" s="30" t="s">
        <v>208</v>
      </c>
      <c r="E353" s="57" t="s">
        <v>18</v>
      </c>
      <c r="F353" s="57" t="s">
        <v>45</v>
      </c>
      <c r="G353" s="30" t="s">
        <v>31</v>
      </c>
      <c r="H353" s="58"/>
      <c r="I353" s="39">
        <f>I354</f>
        <v>3495</v>
      </c>
      <c r="J353" s="40"/>
      <c r="K353" s="35"/>
      <c r="L353" s="30" t="s">
        <v>34</v>
      </c>
      <c r="M353" s="30" t="s">
        <v>412</v>
      </c>
      <c r="N353" s="57" t="s">
        <v>18</v>
      </c>
      <c r="O353" s="57" t="s">
        <v>45</v>
      </c>
      <c r="P353" s="30" t="s">
        <v>31</v>
      </c>
      <c r="Q353" s="39">
        <f>Q354</f>
        <v>2727.612</v>
      </c>
      <c r="R353" s="44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</row>
    <row r="354" spans="1:29" s="23" customFormat="1" ht="25.5">
      <c r="A354" s="139" t="s">
        <v>59</v>
      </c>
      <c r="B354" s="139"/>
      <c r="C354" s="139"/>
      <c r="D354" s="30" t="s">
        <v>208</v>
      </c>
      <c r="E354" s="57" t="s">
        <v>18</v>
      </c>
      <c r="F354" s="57" t="s">
        <v>45</v>
      </c>
      <c r="G354" s="30" t="s">
        <v>28</v>
      </c>
      <c r="H354" s="58"/>
      <c r="I354" s="39">
        <v>3495</v>
      </c>
      <c r="J354" s="40"/>
      <c r="K354" s="35"/>
      <c r="L354" s="30" t="s">
        <v>59</v>
      </c>
      <c r="M354" s="30" t="s">
        <v>412</v>
      </c>
      <c r="N354" s="57" t="s">
        <v>18</v>
      </c>
      <c r="O354" s="57" t="s">
        <v>45</v>
      </c>
      <c r="P354" s="30" t="s">
        <v>28</v>
      </c>
      <c r="Q354" s="39">
        <f>3580.05-240-480-132.438</f>
        <v>2727.612</v>
      </c>
      <c r="R354" s="44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</row>
    <row r="355" spans="1:29" s="23" customFormat="1" ht="21" customHeight="1">
      <c r="A355" s="139" t="s">
        <v>32</v>
      </c>
      <c r="B355" s="139"/>
      <c r="C355" s="139"/>
      <c r="D355" s="30" t="s">
        <v>208</v>
      </c>
      <c r="E355" s="57" t="s">
        <v>18</v>
      </c>
      <c r="F355" s="57" t="s">
        <v>45</v>
      </c>
      <c r="G355" s="30" t="s">
        <v>29</v>
      </c>
      <c r="H355" s="58"/>
      <c r="I355" s="39">
        <f>I356</f>
        <v>60</v>
      </c>
      <c r="J355" s="40"/>
      <c r="K355" s="35"/>
      <c r="L355" s="30" t="s">
        <v>32</v>
      </c>
      <c r="M355" s="30" t="s">
        <v>412</v>
      </c>
      <c r="N355" s="57" t="s">
        <v>18</v>
      </c>
      <c r="O355" s="57" t="s">
        <v>45</v>
      </c>
      <c r="P355" s="30" t="s">
        <v>29</v>
      </c>
      <c r="Q355" s="39">
        <f>Q356</f>
        <v>172.858</v>
      </c>
      <c r="R355" s="44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</row>
    <row r="356" spans="1:29" s="23" customFormat="1" ht="12.75" customHeight="1">
      <c r="A356" s="139" t="s">
        <v>33</v>
      </c>
      <c r="B356" s="139"/>
      <c r="C356" s="139"/>
      <c r="D356" s="30" t="s">
        <v>208</v>
      </c>
      <c r="E356" s="57" t="s">
        <v>18</v>
      </c>
      <c r="F356" s="57" t="s">
        <v>45</v>
      </c>
      <c r="G356" s="30" t="s">
        <v>30</v>
      </c>
      <c r="H356" s="58"/>
      <c r="I356" s="39">
        <v>60</v>
      </c>
      <c r="J356" s="40"/>
      <c r="K356" s="35"/>
      <c r="L356" s="30" t="s">
        <v>33</v>
      </c>
      <c r="M356" s="30" t="s">
        <v>412</v>
      </c>
      <c r="N356" s="57" t="s">
        <v>18</v>
      </c>
      <c r="O356" s="57" t="s">
        <v>45</v>
      </c>
      <c r="P356" s="30" t="s">
        <v>30</v>
      </c>
      <c r="Q356" s="39">
        <f>40.42+132.438</f>
        <v>172.858</v>
      </c>
      <c r="R356" s="44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</row>
    <row r="357" spans="1:29" s="25" customFormat="1" ht="51">
      <c r="A357" s="151" t="s">
        <v>333</v>
      </c>
      <c r="B357" s="151"/>
      <c r="C357" s="151"/>
      <c r="D357" s="47" t="s">
        <v>233</v>
      </c>
      <c r="E357" s="48"/>
      <c r="F357" s="48"/>
      <c r="G357" s="80"/>
      <c r="H357" s="62"/>
      <c r="I357" s="50">
        <f>I358</f>
        <v>187.23</v>
      </c>
      <c r="J357" s="43"/>
      <c r="K357" s="50">
        <f>K358</f>
        <v>0</v>
      </c>
      <c r="L357" s="80" t="s">
        <v>391</v>
      </c>
      <c r="M357" s="47" t="s">
        <v>233</v>
      </c>
      <c r="N357" s="48"/>
      <c r="O357" s="48"/>
      <c r="P357" s="80"/>
      <c r="Q357" s="43">
        <f>Q358</f>
        <v>0</v>
      </c>
      <c r="R357" s="37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 spans="1:29" s="25" customFormat="1" ht="39.75" customHeight="1">
      <c r="A358" s="152" t="s">
        <v>245</v>
      </c>
      <c r="B358" s="152"/>
      <c r="C358" s="152"/>
      <c r="D358" s="30" t="s">
        <v>243</v>
      </c>
      <c r="E358" s="57"/>
      <c r="F358" s="57"/>
      <c r="G358" s="80"/>
      <c r="H358" s="62"/>
      <c r="I358" s="39">
        <f>I359+I362</f>
        <v>187.23</v>
      </c>
      <c r="J358" s="43"/>
      <c r="K358" s="33"/>
      <c r="L358" s="30" t="s">
        <v>245</v>
      </c>
      <c r="M358" s="30" t="s">
        <v>392</v>
      </c>
      <c r="N358" s="57"/>
      <c r="O358" s="57"/>
      <c r="P358" s="80"/>
      <c r="Q358" s="61">
        <f>Q362</f>
        <v>0</v>
      </c>
      <c r="R358" s="37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 spans="1:29" s="23" customFormat="1" ht="12.75" customHeight="1" hidden="1">
      <c r="A359" s="147" t="s">
        <v>151</v>
      </c>
      <c r="B359" s="139"/>
      <c r="C359" s="139"/>
      <c r="D359" s="30" t="s">
        <v>243</v>
      </c>
      <c r="E359" s="57" t="s">
        <v>56</v>
      </c>
      <c r="F359" s="57" t="s">
        <v>19</v>
      </c>
      <c r="G359" s="30"/>
      <c r="H359" s="58"/>
      <c r="I359" s="39">
        <f>I360</f>
        <v>0</v>
      </c>
      <c r="J359" s="39" t="e">
        <f>#REF!-#REF!</f>
        <v>#REF!</v>
      </c>
      <c r="K359" s="35"/>
      <c r="L359" s="30"/>
      <c r="M359" s="30" t="s">
        <v>243</v>
      </c>
      <c r="N359" s="57" t="s">
        <v>56</v>
      </c>
      <c r="O359" s="57" t="s">
        <v>19</v>
      </c>
      <c r="P359" s="30"/>
      <c r="Q359" s="39"/>
      <c r="R359" s="4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</row>
    <row r="360" spans="1:29" s="25" customFormat="1" ht="12.75" customHeight="1" hidden="1">
      <c r="A360" s="139" t="s">
        <v>244</v>
      </c>
      <c r="B360" s="139"/>
      <c r="C360" s="139"/>
      <c r="D360" s="30" t="s">
        <v>243</v>
      </c>
      <c r="E360" s="57" t="s">
        <v>56</v>
      </c>
      <c r="F360" s="57" t="s">
        <v>19</v>
      </c>
      <c r="G360" s="30" t="s">
        <v>29</v>
      </c>
      <c r="H360" s="62"/>
      <c r="I360" s="39">
        <f>I361</f>
        <v>0</v>
      </c>
      <c r="J360" s="43"/>
      <c r="K360" s="33"/>
      <c r="L360" s="80"/>
      <c r="M360" s="30" t="s">
        <v>243</v>
      </c>
      <c r="N360" s="57" t="s">
        <v>56</v>
      </c>
      <c r="O360" s="57" t="s">
        <v>19</v>
      </c>
      <c r="P360" s="30" t="s">
        <v>29</v>
      </c>
      <c r="Q360" s="61"/>
      <c r="R360" s="37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 spans="1:29" s="25" customFormat="1" ht="24.75" customHeight="1" hidden="1">
      <c r="A361" s="139" t="s">
        <v>113</v>
      </c>
      <c r="B361" s="139"/>
      <c r="C361" s="139"/>
      <c r="D361" s="30" t="s">
        <v>243</v>
      </c>
      <c r="E361" s="57" t="s">
        <v>56</v>
      </c>
      <c r="F361" s="57" t="s">
        <v>19</v>
      </c>
      <c r="G361" s="30" t="s">
        <v>12</v>
      </c>
      <c r="H361" s="62"/>
      <c r="I361" s="39">
        <f>187.23-187.23</f>
        <v>0</v>
      </c>
      <c r="J361" s="43"/>
      <c r="K361" s="33"/>
      <c r="L361" s="80"/>
      <c r="M361" s="30" t="s">
        <v>243</v>
      </c>
      <c r="N361" s="57" t="s">
        <v>56</v>
      </c>
      <c r="O361" s="57" t="s">
        <v>19</v>
      </c>
      <c r="P361" s="30" t="s">
        <v>12</v>
      </c>
      <c r="Q361" s="61">
        <v>0</v>
      </c>
      <c r="R361" s="37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 spans="1:29" s="23" customFormat="1" ht="12.75" customHeight="1">
      <c r="A362" s="147" t="s">
        <v>151</v>
      </c>
      <c r="B362" s="139"/>
      <c r="C362" s="139"/>
      <c r="D362" s="30" t="s">
        <v>243</v>
      </c>
      <c r="E362" s="57" t="s">
        <v>57</v>
      </c>
      <c r="F362" s="57" t="s">
        <v>18</v>
      </c>
      <c r="G362" s="30"/>
      <c r="H362" s="58"/>
      <c r="I362" s="39">
        <f>I363</f>
        <v>187.23</v>
      </c>
      <c r="J362" s="39" t="e">
        <f>#REF!-#REF!</f>
        <v>#REF!</v>
      </c>
      <c r="K362" s="35"/>
      <c r="L362" s="30" t="s">
        <v>151</v>
      </c>
      <c r="M362" s="30" t="s">
        <v>413</v>
      </c>
      <c r="N362" s="57" t="s">
        <v>57</v>
      </c>
      <c r="O362" s="57" t="s">
        <v>18</v>
      </c>
      <c r="P362" s="30"/>
      <c r="Q362" s="39">
        <f>Q363</f>
        <v>0</v>
      </c>
      <c r="R362" s="4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</row>
    <row r="363" spans="1:29" s="25" customFormat="1" ht="25.5">
      <c r="A363" s="139" t="s">
        <v>34</v>
      </c>
      <c r="B363" s="139"/>
      <c r="C363" s="139"/>
      <c r="D363" s="30" t="s">
        <v>243</v>
      </c>
      <c r="E363" s="57" t="s">
        <v>57</v>
      </c>
      <c r="F363" s="57" t="s">
        <v>18</v>
      </c>
      <c r="G363" s="30" t="s">
        <v>31</v>
      </c>
      <c r="H363" s="62"/>
      <c r="I363" s="39">
        <f>I364</f>
        <v>187.23</v>
      </c>
      <c r="J363" s="43"/>
      <c r="K363" s="33"/>
      <c r="L363" s="30" t="s">
        <v>34</v>
      </c>
      <c r="M363" s="30" t="s">
        <v>413</v>
      </c>
      <c r="N363" s="57" t="s">
        <v>57</v>
      </c>
      <c r="O363" s="57" t="s">
        <v>18</v>
      </c>
      <c r="P363" s="30" t="s">
        <v>31</v>
      </c>
      <c r="Q363" s="39">
        <f>Q364</f>
        <v>0</v>
      </c>
      <c r="R363" s="37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 spans="1:29" s="25" customFormat="1" ht="26.25" thickBot="1">
      <c r="A364" s="139" t="s">
        <v>59</v>
      </c>
      <c r="B364" s="139"/>
      <c r="C364" s="139"/>
      <c r="D364" s="30" t="s">
        <v>243</v>
      </c>
      <c r="E364" s="57" t="s">
        <v>57</v>
      </c>
      <c r="F364" s="57" t="s">
        <v>18</v>
      </c>
      <c r="G364" s="30" t="s">
        <v>28</v>
      </c>
      <c r="H364" s="62"/>
      <c r="I364" s="39">
        <v>187.23</v>
      </c>
      <c r="J364" s="43"/>
      <c r="K364" s="33"/>
      <c r="L364" s="72" t="s">
        <v>59</v>
      </c>
      <c r="M364" s="72" t="s">
        <v>413</v>
      </c>
      <c r="N364" s="73" t="s">
        <v>57</v>
      </c>
      <c r="O364" s="73" t="s">
        <v>18</v>
      </c>
      <c r="P364" s="72" t="s">
        <v>28</v>
      </c>
      <c r="Q364" s="75">
        <f>194.72-194.72</f>
        <v>0</v>
      </c>
      <c r="R364" s="115"/>
      <c r="S364" s="20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 spans="1:29" s="25" customFormat="1" ht="45.75" customHeight="1">
      <c r="A365" s="148"/>
      <c r="B365" s="149"/>
      <c r="C365" s="78"/>
      <c r="D365" s="30"/>
      <c r="E365" s="57"/>
      <c r="F365" s="57"/>
      <c r="G365" s="30"/>
      <c r="H365" s="62"/>
      <c r="I365" s="39"/>
      <c r="J365" s="43"/>
      <c r="K365" s="33"/>
      <c r="L365" s="114" t="s">
        <v>432</v>
      </c>
      <c r="M365" s="116" t="s">
        <v>68</v>
      </c>
      <c r="N365" s="117"/>
      <c r="O365" s="117"/>
      <c r="P365" s="116"/>
      <c r="Q365" s="118">
        <f>Q366+Q371</f>
        <v>480.44112</v>
      </c>
      <c r="R365" s="11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 spans="1:29" s="25" customFormat="1" ht="14.25" customHeight="1" thickBot="1">
      <c r="A366" s="166"/>
      <c r="B366" s="167"/>
      <c r="C366" s="79"/>
      <c r="D366" s="72"/>
      <c r="E366" s="73"/>
      <c r="F366" s="73"/>
      <c r="G366" s="72"/>
      <c r="H366" s="74"/>
      <c r="I366" s="75"/>
      <c r="J366" s="76"/>
      <c r="K366" s="77"/>
      <c r="L366" s="80" t="s">
        <v>310</v>
      </c>
      <c r="M366" s="54" t="s">
        <v>114</v>
      </c>
      <c r="N366" s="54"/>
      <c r="O366" s="54"/>
      <c r="P366" s="54"/>
      <c r="Q366" s="119">
        <f>Q367</f>
        <v>113.5</v>
      </c>
      <c r="R366" s="80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 spans="1:29" s="23" customFormat="1" ht="21" customHeight="1">
      <c r="A367" s="139"/>
      <c r="B367" s="139"/>
      <c r="C367" s="139"/>
      <c r="D367" s="30"/>
      <c r="E367" s="57"/>
      <c r="F367" s="57"/>
      <c r="G367" s="30"/>
      <c r="H367" s="58"/>
      <c r="I367" s="39"/>
      <c r="J367" s="40"/>
      <c r="K367" s="35"/>
      <c r="L367" s="30" t="s">
        <v>353</v>
      </c>
      <c r="M367" s="30" t="s">
        <v>355</v>
      </c>
      <c r="N367" s="57" t="s">
        <v>56</v>
      </c>
      <c r="O367" s="57" t="s">
        <v>17</v>
      </c>
      <c r="P367" s="30"/>
      <c r="Q367" s="39">
        <f>Q368</f>
        <v>113.5</v>
      </c>
      <c r="R367" s="3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</row>
    <row r="368" spans="1:29" s="23" customFormat="1" ht="24.75" customHeight="1">
      <c r="A368" s="139"/>
      <c r="B368" s="139"/>
      <c r="C368" s="139"/>
      <c r="D368" s="30"/>
      <c r="E368" s="57"/>
      <c r="F368" s="57"/>
      <c r="G368" s="30"/>
      <c r="H368" s="58"/>
      <c r="I368" s="39"/>
      <c r="J368" s="40"/>
      <c r="K368" s="35"/>
      <c r="L368" s="30" t="s">
        <v>354</v>
      </c>
      <c r="M368" s="30" t="s">
        <v>356</v>
      </c>
      <c r="N368" s="57" t="s">
        <v>56</v>
      </c>
      <c r="O368" s="57" t="s">
        <v>17</v>
      </c>
      <c r="P368" s="30"/>
      <c r="Q368" s="39">
        <f>Q369</f>
        <v>113.5</v>
      </c>
      <c r="R368" s="3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</row>
    <row r="369" spans="1:29" s="22" customFormat="1" ht="21" customHeight="1">
      <c r="A369" s="153"/>
      <c r="B369" s="153"/>
      <c r="C369" s="153"/>
      <c r="D369" s="59"/>
      <c r="E369" s="54"/>
      <c r="F369" s="54"/>
      <c r="G369" s="59"/>
      <c r="H369" s="60"/>
      <c r="I369" s="61"/>
      <c r="J369" s="42"/>
      <c r="K369" s="36"/>
      <c r="L369" s="30" t="s">
        <v>34</v>
      </c>
      <c r="M369" s="30" t="s">
        <v>356</v>
      </c>
      <c r="N369" s="57" t="s">
        <v>56</v>
      </c>
      <c r="O369" s="57" t="s">
        <v>17</v>
      </c>
      <c r="P369" s="30" t="s">
        <v>31</v>
      </c>
      <c r="Q369" s="39">
        <f>Q370</f>
        <v>113.5</v>
      </c>
      <c r="R369" s="59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</row>
    <row r="370" spans="1:29" s="22" customFormat="1" ht="12.75" customHeight="1">
      <c r="A370" s="147"/>
      <c r="B370" s="147"/>
      <c r="C370" s="147"/>
      <c r="D370" s="30"/>
      <c r="E370" s="57"/>
      <c r="F370" s="57"/>
      <c r="G370" s="30"/>
      <c r="H370" s="58"/>
      <c r="I370" s="39"/>
      <c r="J370" s="41"/>
      <c r="K370" s="36"/>
      <c r="L370" s="30" t="s">
        <v>59</v>
      </c>
      <c r="M370" s="30" t="s">
        <v>356</v>
      </c>
      <c r="N370" s="57" t="s">
        <v>56</v>
      </c>
      <c r="O370" s="57" t="s">
        <v>17</v>
      </c>
      <c r="P370" s="30" t="s">
        <v>28</v>
      </c>
      <c r="Q370" s="39">
        <v>113.5</v>
      </c>
      <c r="R370" s="59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</row>
    <row r="371" spans="1:29" s="23" customFormat="1" ht="24.75" customHeight="1">
      <c r="A371" s="139"/>
      <c r="B371" s="139"/>
      <c r="C371" s="139"/>
      <c r="D371" s="30"/>
      <c r="E371" s="57"/>
      <c r="F371" s="57"/>
      <c r="G371" s="30"/>
      <c r="H371" s="58"/>
      <c r="I371" s="39"/>
      <c r="J371" s="40"/>
      <c r="K371" s="39"/>
      <c r="L371" s="59" t="s">
        <v>222</v>
      </c>
      <c r="M371" s="59" t="s">
        <v>138</v>
      </c>
      <c r="N371" s="54"/>
      <c r="O371" s="54"/>
      <c r="P371" s="59"/>
      <c r="Q371" s="61">
        <f>Q372+Q376+Q380</f>
        <v>366.94112</v>
      </c>
      <c r="R371" s="3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</row>
    <row r="372" spans="1:29" s="23" customFormat="1" ht="12.75" customHeight="1">
      <c r="A372" s="139"/>
      <c r="B372" s="139"/>
      <c r="C372" s="139"/>
      <c r="D372" s="30"/>
      <c r="E372" s="57"/>
      <c r="F372" s="57"/>
      <c r="G372" s="30"/>
      <c r="H372" s="58"/>
      <c r="I372" s="39"/>
      <c r="J372" s="40"/>
      <c r="K372" s="39"/>
      <c r="L372" s="59" t="s">
        <v>252</v>
      </c>
      <c r="M372" s="30" t="s">
        <v>139</v>
      </c>
      <c r="N372" s="57" t="s">
        <v>56</v>
      </c>
      <c r="O372" s="57" t="s">
        <v>19</v>
      </c>
      <c r="P372" s="30"/>
      <c r="Q372" s="61">
        <f>Q373</f>
        <v>228.04206</v>
      </c>
      <c r="R372" s="3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</row>
    <row r="373" spans="1:29" s="27" customFormat="1" ht="25.5" customHeight="1">
      <c r="A373" s="150"/>
      <c r="B373" s="150"/>
      <c r="C373" s="150"/>
      <c r="D373" s="47"/>
      <c r="E373" s="48"/>
      <c r="F373" s="48"/>
      <c r="G373" s="47"/>
      <c r="H373" s="49"/>
      <c r="I373" s="50"/>
      <c r="J373" s="44"/>
      <c r="K373" s="50"/>
      <c r="L373" s="87" t="s">
        <v>137</v>
      </c>
      <c r="M373" s="30" t="s">
        <v>140</v>
      </c>
      <c r="N373" s="57" t="s">
        <v>56</v>
      </c>
      <c r="O373" s="57" t="s">
        <v>19</v>
      </c>
      <c r="P373" s="30"/>
      <c r="Q373" s="39">
        <f>Q374</f>
        <v>228.04206</v>
      </c>
      <c r="R373" s="47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</row>
    <row r="374" spans="1:29" s="23" customFormat="1" ht="12.75" customHeight="1">
      <c r="A374" s="139"/>
      <c r="B374" s="139"/>
      <c r="C374" s="139"/>
      <c r="D374" s="30"/>
      <c r="E374" s="57"/>
      <c r="F374" s="57"/>
      <c r="G374" s="30"/>
      <c r="H374" s="58"/>
      <c r="I374" s="39"/>
      <c r="J374" s="40"/>
      <c r="K374" s="35"/>
      <c r="L374" s="82" t="s">
        <v>34</v>
      </c>
      <c r="M374" s="30" t="s">
        <v>140</v>
      </c>
      <c r="N374" s="57" t="s">
        <v>56</v>
      </c>
      <c r="O374" s="57" t="s">
        <v>19</v>
      </c>
      <c r="P374" s="30" t="s">
        <v>31</v>
      </c>
      <c r="Q374" s="39">
        <f>Q375</f>
        <v>228.04206</v>
      </c>
      <c r="R374" s="3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</row>
    <row r="375" spans="1:29" s="23" customFormat="1" ht="16.5" customHeight="1">
      <c r="A375" s="147"/>
      <c r="B375" s="147"/>
      <c r="C375" s="147"/>
      <c r="D375" s="30"/>
      <c r="E375" s="57"/>
      <c r="F375" s="57"/>
      <c r="G375" s="30"/>
      <c r="H375" s="58"/>
      <c r="I375" s="39"/>
      <c r="J375" s="40"/>
      <c r="K375" s="35"/>
      <c r="L375" s="82" t="s">
        <v>59</v>
      </c>
      <c r="M375" s="30" t="s">
        <v>140</v>
      </c>
      <c r="N375" s="57" t="s">
        <v>56</v>
      </c>
      <c r="O375" s="57" t="s">
        <v>19</v>
      </c>
      <c r="P375" s="30" t="s">
        <v>28</v>
      </c>
      <c r="Q375" s="39">
        <v>228.04206</v>
      </c>
      <c r="R375" s="3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</row>
    <row r="376" spans="1:29" s="23" customFormat="1" ht="12.75" customHeight="1">
      <c r="A376" s="139"/>
      <c r="B376" s="139"/>
      <c r="C376" s="139"/>
      <c r="D376" s="30"/>
      <c r="E376" s="57"/>
      <c r="F376" s="57"/>
      <c r="G376" s="30"/>
      <c r="H376" s="58"/>
      <c r="I376" s="39"/>
      <c r="J376" s="40"/>
      <c r="K376" s="35"/>
      <c r="L376" s="59" t="s">
        <v>253</v>
      </c>
      <c r="M376" s="30" t="s">
        <v>142</v>
      </c>
      <c r="N376" s="57" t="s">
        <v>56</v>
      </c>
      <c r="O376" s="57" t="s">
        <v>19</v>
      </c>
      <c r="P376" s="30"/>
      <c r="Q376" s="61">
        <f>Q377</f>
        <v>87.22496</v>
      </c>
      <c r="R376" s="3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</row>
    <row r="377" spans="1:29" s="23" customFormat="1" ht="12.75" customHeight="1">
      <c r="A377" s="139"/>
      <c r="B377" s="139"/>
      <c r="C377" s="139"/>
      <c r="D377" s="30"/>
      <c r="E377" s="57"/>
      <c r="F377" s="57"/>
      <c r="G377" s="30"/>
      <c r="H377" s="58"/>
      <c r="I377" s="39"/>
      <c r="J377" s="40"/>
      <c r="K377" s="35"/>
      <c r="L377" s="82" t="s">
        <v>141</v>
      </c>
      <c r="M377" s="30" t="s">
        <v>143</v>
      </c>
      <c r="N377" s="57" t="s">
        <v>56</v>
      </c>
      <c r="O377" s="57" t="s">
        <v>19</v>
      </c>
      <c r="P377" s="30"/>
      <c r="Q377" s="39">
        <f>Q378</f>
        <v>87.22496</v>
      </c>
      <c r="R377" s="3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</row>
    <row r="378" spans="1:29" s="27" customFormat="1" ht="25.5" customHeight="1">
      <c r="A378" s="150"/>
      <c r="B378" s="150"/>
      <c r="C378" s="150"/>
      <c r="D378" s="47"/>
      <c r="E378" s="48"/>
      <c r="F378" s="48"/>
      <c r="G378" s="47"/>
      <c r="H378" s="49"/>
      <c r="I378" s="50"/>
      <c r="J378" s="44"/>
      <c r="K378" s="50"/>
      <c r="L378" s="82" t="s">
        <v>34</v>
      </c>
      <c r="M378" s="30" t="s">
        <v>143</v>
      </c>
      <c r="N378" s="57" t="s">
        <v>56</v>
      </c>
      <c r="O378" s="57" t="s">
        <v>19</v>
      </c>
      <c r="P378" s="30" t="s">
        <v>31</v>
      </c>
      <c r="Q378" s="39">
        <f>Q379</f>
        <v>87.22496</v>
      </c>
      <c r="R378" s="47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</row>
    <row r="379" spans="1:29" s="23" customFormat="1" ht="12.75" customHeight="1">
      <c r="A379" s="139"/>
      <c r="B379" s="139"/>
      <c r="C379" s="139"/>
      <c r="D379" s="30"/>
      <c r="E379" s="57"/>
      <c r="F379" s="57"/>
      <c r="G379" s="30"/>
      <c r="H379" s="58"/>
      <c r="I379" s="39"/>
      <c r="J379" s="40"/>
      <c r="K379" s="35"/>
      <c r="L379" s="82" t="s">
        <v>59</v>
      </c>
      <c r="M379" s="30" t="s">
        <v>143</v>
      </c>
      <c r="N379" s="57" t="s">
        <v>56</v>
      </c>
      <c r="O379" s="57" t="s">
        <v>19</v>
      </c>
      <c r="P379" s="30" t="s">
        <v>28</v>
      </c>
      <c r="Q379" s="39">
        <v>87.22496</v>
      </c>
      <c r="R379" s="3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</row>
    <row r="380" spans="12:18" ht="12.75">
      <c r="L380" s="59" t="s">
        <v>273</v>
      </c>
      <c r="M380" s="30" t="s">
        <v>148</v>
      </c>
      <c r="N380" s="57" t="s">
        <v>56</v>
      </c>
      <c r="O380" s="57" t="s">
        <v>19</v>
      </c>
      <c r="P380" s="30"/>
      <c r="Q380" s="61">
        <f>Q381</f>
        <v>51.6741</v>
      </c>
      <c r="R380" s="105"/>
    </row>
    <row r="381" spans="12:18" ht="12.75">
      <c r="L381" s="78" t="s">
        <v>141</v>
      </c>
      <c r="M381" s="30" t="s">
        <v>149</v>
      </c>
      <c r="N381" s="57" t="s">
        <v>56</v>
      </c>
      <c r="O381" s="57" t="s">
        <v>19</v>
      </c>
      <c r="P381" s="30"/>
      <c r="Q381" s="39">
        <f>Q382</f>
        <v>51.6741</v>
      </c>
      <c r="R381" s="105"/>
    </row>
    <row r="382" spans="12:18" ht="25.5">
      <c r="L382" s="78" t="s">
        <v>34</v>
      </c>
      <c r="M382" s="30" t="s">
        <v>149</v>
      </c>
      <c r="N382" s="57" t="s">
        <v>56</v>
      </c>
      <c r="O382" s="57" t="s">
        <v>19</v>
      </c>
      <c r="P382" s="30" t="s">
        <v>31</v>
      </c>
      <c r="Q382" s="39">
        <f>Q383</f>
        <v>51.6741</v>
      </c>
      <c r="R382" s="105"/>
    </row>
    <row r="383" spans="12:18" ht="25.5">
      <c r="L383" s="78" t="s">
        <v>59</v>
      </c>
      <c r="M383" s="30" t="s">
        <v>149</v>
      </c>
      <c r="N383" s="57" t="s">
        <v>56</v>
      </c>
      <c r="O383" s="57" t="s">
        <v>19</v>
      </c>
      <c r="P383" s="30" t="s">
        <v>28</v>
      </c>
      <c r="Q383" s="39">
        <v>51.6741</v>
      </c>
      <c r="R383" s="105"/>
    </row>
    <row r="384" spans="12:18" ht="38.25">
      <c r="L384" s="112" t="s">
        <v>433</v>
      </c>
      <c r="M384" s="120" t="s">
        <v>174</v>
      </c>
      <c r="N384" s="121" t="s">
        <v>57</v>
      </c>
      <c r="O384" s="121" t="s">
        <v>18</v>
      </c>
      <c r="P384" s="120"/>
      <c r="Q384" s="122">
        <f>Q385+Q391</f>
        <v>14.11977</v>
      </c>
      <c r="R384" s="113"/>
    </row>
    <row r="385" spans="12:18" ht="25.5">
      <c r="L385" s="106" t="s">
        <v>172</v>
      </c>
      <c r="M385" s="30" t="s">
        <v>175</v>
      </c>
      <c r="N385" s="57" t="s">
        <v>57</v>
      </c>
      <c r="O385" s="57" t="s">
        <v>18</v>
      </c>
      <c r="P385" s="30"/>
      <c r="Q385" s="110">
        <f>Q386</f>
        <v>12.926770000000001</v>
      </c>
      <c r="R385" s="105"/>
    </row>
    <row r="386" spans="12:18" ht="25.5">
      <c r="L386" s="106" t="s">
        <v>173</v>
      </c>
      <c r="M386" s="30" t="s">
        <v>176</v>
      </c>
      <c r="N386" s="57" t="s">
        <v>57</v>
      </c>
      <c r="O386" s="57" t="s">
        <v>18</v>
      </c>
      <c r="P386" s="30"/>
      <c r="Q386" s="110">
        <f>Q387+Q389</f>
        <v>12.926770000000001</v>
      </c>
      <c r="R386" s="105"/>
    </row>
    <row r="387" spans="12:18" ht="25.5">
      <c r="L387" s="78" t="s">
        <v>34</v>
      </c>
      <c r="M387" s="30" t="s">
        <v>176</v>
      </c>
      <c r="N387" s="57" t="s">
        <v>57</v>
      </c>
      <c r="O387" s="57" t="s">
        <v>18</v>
      </c>
      <c r="P387" s="30" t="s">
        <v>31</v>
      </c>
      <c r="Q387" s="110">
        <f>Q388</f>
        <v>9.34777</v>
      </c>
      <c r="R387" s="105"/>
    </row>
    <row r="388" spans="12:18" ht="25.5">
      <c r="L388" s="78" t="s">
        <v>59</v>
      </c>
      <c r="M388" s="30" t="s">
        <v>176</v>
      </c>
      <c r="N388" s="57" t="s">
        <v>57</v>
      </c>
      <c r="O388" s="57" t="s">
        <v>18</v>
      </c>
      <c r="P388" s="30" t="s">
        <v>28</v>
      </c>
      <c r="Q388" s="110">
        <v>9.34777</v>
      </c>
      <c r="R388" s="105"/>
    </row>
    <row r="389" spans="12:18" ht="12.75">
      <c r="L389" s="106" t="s">
        <v>32</v>
      </c>
      <c r="M389" s="30" t="s">
        <v>176</v>
      </c>
      <c r="N389" s="57" t="s">
        <v>57</v>
      </c>
      <c r="O389" s="57" t="s">
        <v>18</v>
      </c>
      <c r="P389" s="30" t="s">
        <v>29</v>
      </c>
      <c r="Q389" s="110">
        <f>Q390</f>
        <v>3.579</v>
      </c>
      <c r="R389" s="105"/>
    </row>
    <row r="390" spans="12:18" ht="12.75">
      <c r="L390" s="106" t="s">
        <v>33</v>
      </c>
      <c r="M390" s="30" t="s">
        <v>176</v>
      </c>
      <c r="N390" s="57" t="s">
        <v>57</v>
      </c>
      <c r="O390" s="57" t="s">
        <v>18</v>
      </c>
      <c r="P390" s="30" t="s">
        <v>30</v>
      </c>
      <c r="Q390" s="110">
        <v>3.579</v>
      </c>
      <c r="R390" s="105"/>
    </row>
    <row r="391" spans="12:18" ht="25.5">
      <c r="L391" s="106" t="s">
        <v>177</v>
      </c>
      <c r="M391" s="30" t="s">
        <v>179</v>
      </c>
      <c r="N391" s="57" t="s">
        <v>57</v>
      </c>
      <c r="O391" s="57" t="s">
        <v>18</v>
      </c>
      <c r="P391" s="30"/>
      <c r="Q391" s="110">
        <f>Q392</f>
        <v>1.193</v>
      </c>
      <c r="R391" s="105"/>
    </row>
    <row r="392" spans="12:18" ht="25.5">
      <c r="L392" s="106" t="s">
        <v>178</v>
      </c>
      <c r="M392" s="30" t="s">
        <v>180</v>
      </c>
      <c r="N392" s="57" t="s">
        <v>57</v>
      </c>
      <c r="O392" s="57" t="s">
        <v>18</v>
      </c>
      <c r="P392" s="30"/>
      <c r="Q392" s="110">
        <f>Q393</f>
        <v>1.193</v>
      </c>
      <c r="R392" s="105"/>
    </row>
    <row r="393" spans="12:18" ht="15" customHeight="1">
      <c r="L393" s="106" t="s">
        <v>32</v>
      </c>
      <c r="M393" s="30" t="s">
        <v>180</v>
      </c>
      <c r="N393" s="57" t="s">
        <v>57</v>
      </c>
      <c r="O393" s="57" t="s">
        <v>18</v>
      </c>
      <c r="P393" s="30" t="s">
        <v>29</v>
      </c>
      <c r="Q393" s="110">
        <f>Q394</f>
        <v>1.193</v>
      </c>
      <c r="R393" s="105"/>
    </row>
    <row r="394" spans="12:18" ht="12.75">
      <c r="L394" s="106" t="s">
        <v>33</v>
      </c>
      <c r="M394" s="30" t="s">
        <v>180</v>
      </c>
      <c r="N394" s="57" t="s">
        <v>57</v>
      </c>
      <c r="O394" s="57" t="s">
        <v>18</v>
      </c>
      <c r="P394" s="30" t="s">
        <v>30</v>
      </c>
      <c r="Q394" s="110">
        <v>1.193</v>
      </c>
      <c r="R394" s="105"/>
    </row>
    <row r="395" spans="12:18" ht="51">
      <c r="L395" s="111" t="s">
        <v>434</v>
      </c>
      <c r="M395" s="30" t="s">
        <v>182</v>
      </c>
      <c r="N395" s="57" t="s">
        <v>57</v>
      </c>
      <c r="O395" s="57" t="s">
        <v>18</v>
      </c>
      <c r="P395" s="108"/>
      <c r="Q395" s="110">
        <f>Q396</f>
        <v>10.031</v>
      </c>
      <c r="R395" s="105"/>
    </row>
    <row r="396" spans="12:18" ht="25.5">
      <c r="L396" s="106" t="s">
        <v>181</v>
      </c>
      <c r="M396" s="30" t="s">
        <v>183</v>
      </c>
      <c r="N396" s="57" t="s">
        <v>57</v>
      </c>
      <c r="O396" s="57" t="s">
        <v>18</v>
      </c>
      <c r="P396" s="108"/>
      <c r="Q396" s="110">
        <f>Q397</f>
        <v>10.031</v>
      </c>
      <c r="R396" s="105"/>
    </row>
    <row r="397" spans="12:18" ht="18.75" customHeight="1">
      <c r="L397" s="106" t="s">
        <v>32</v>
      </c>
      <c r="M397" s="30" t="s">
        <v>183</v>
      </c>
      <c r="N397" s="57" t="s">
        <v>57</v>
      </c>
      <c r="O397" s="57" t="s">
        <v>18</v>
      </c>
      <c r="P397" s="123">
        <v>800</v>
      </c>
      <c r="Q397" s="110">
        <f>Q398</f>
        <v>10.031</v>
      </c>
      <c r="R397" s="105"/>
    </row>
    <row r="398" spans="12:18" ht="12.75">
      <c r="L398" s="106" t="s">
        <v>33</v>
      </c>
      <c r="M398" s="30" t="s">
        <v>183</v>
      </c>
      <c r="N398" s="57" t="s">
        <v>57</v>
      </c>
      <c r="O398" s="57" t="s">
        <v>18</v>
      </c>
      <c r="P398" s="123">
        <v>850</v>
      </c>
      <c r="Q398" s="110">
        <v>10.031</v>
      </c>
      <c r="R398" s="105"/>
    </row>
    <row r="399" spans="12:18" ht="38.25">
      <c r="L399" s="111" t="s">
        <v>435</v>
      </c>
      <c r="M399" s="30" t="s">
        <v>337</v>
      </c>
      <c r="N399" s="57" t="s">
        <v>46</v>
      </c>
      <c r="O399" s="30" t="s">
        <v>18</v>
      </c>
      <c r="P399" s="30"/>
      <c r="Q399" s="110">
        <f>Q400</f>
        <v>39.7169</v>
      </c>
      <c r="R399" s="105"/>
    </row>
    <row r="400" spans="12:18" ht="51">
      <c r="L400" s="106" t="s">
        <v>436</v>
      </c>
      <c r="M400" s="30" t="s">
        <v>198</v>
      </c>
      <c r="N400" s="57" t="s">
        <v>46</v>
      </c>
      <c r="O400" s="57" t="s">
        <v>18</v>
      </c>
      <c r="P400" s="30"/>
      <c r="Q400" s="110">
        <f>Q401</f>
        <v>39.7169</v>
      </c>
      <c r="R400" s="105"/>
    </row>
    <row r="401" spans="12:18" ht="12.75">
      <c r="L401" s="106" t="s">
        <v>209</v>
      </c>
      <c r="M401" s="30" t="s">
        <v>210</v>
      </c>
      <c r="N401" s="57" t="s">
        <v>46</v>
      </c>
      <c r="O401" s="57" t="s">
        <v>18</v>
      </c>
      <c r="P401" s="30"/>
      <c r="Q401" s="110">
        <f>Q402</f>
        <v>39.7169</v>
      </c>
      <c r="R401" s="105"/>
    </row>
    <row r="402" spans="12:18" ht="25.5">
      <c r="L402" s="106" t="s">
        <v>197</v>
      </c>
      <c r="M402" s="30" t="s">
        <v>211</v>
      </c>
      <c r="N402" s="57" t="s">
        <v>46</v>
      </c>
      <c r="O402" s="57" t="s">
        <v>18</v>
      </c>
      <c r="P402" s="30"/>
      <c r="Q402" s="110">
        <f>Q403+Q405</f>
        <v>39.7169</v>
      </c>
      <c r="R402" s="105"/>
    </row>
    <row r="403" spans="12:18" ht="25.5">
      <c r="L403" s="78" t="s">
        <v>34</v>
      </c>
      <c r="M403" s="30" t="s">
        <v>211</v>
      </c>
      <c r="N403" s="57" t="s">
        <v>46</v>
      </c>
      <c r="O403" s="57" t="s">
        <v>18</v>
      </c>
      <c r="P403" s="30" t="s">
        <v>31</v>
      </c>
      <c r="Q403" s="110">
        <f>Q404</f>
        <v>25.8529</v>
      </c>
      <c r="R403" s="105"/>
    </row>
    <row r="404" spans="12:18" ht="25.5">
      <c r="L404" s="78" t="s">
        <v>59</v>
      </c>
      <c r="M404" s="30" t="s">
        <v>211</v>
      </c>
      <c r="N404" s="57" t="s">
        <v>46</v>
      </c>
      <c r="O404" s="57" t="s">
        <v>18</v>
      </c>
      <c r="P404" s="30" t="s">
        <v>28</v>
      </c>
      <c r="Q404" s="110">
        <v>25.8529</v>
      </c>
      <c r="R404" s="105"/>
    </row>
    <row r="405" spans="12:18" ht="12.75">
      <c r="L405" s="106" t="s">
        <v>32</v>
      </c>
      <c r="M405" s="30" t="s">
        <v>211</v>
      </c>
      <c r="N405" s="57" t="s">
        <v>46</v>
      </c>
      <c r="O405" s="57" t="s">
        <v>18</v>
      </c>
      <c r="P405" s="30" t="s">
        <v>29</v>
      </c>
      <c r="Q405" s="110">
        <f>Q406</f>
        <v>13.864</v>
      </c>
      <c r="R405" s="105"/>
    </row>
    <row r="406" spans="12:18" ht="12.75">
      <c r="L406" s="106" t="s">
        <v>33</v>
      </c>
      <c r="M406" s="30" t="s">
        <v>211</v>
      </c>
      <c r="N406" s="57" t="s">
        <v>46</v>
      </c>
      <c r="O406" s="57" t="s">
        <v>18</v>
      </c>
      <c r="P406" s="30" t="s">
        <v>30</v>
      </c>
      <c r="Q406" s="110">
        <v>13.864</v>
      </c>
      <c r="R406" s="105"/>
    </row>
    <row r="407" spans="12:18" ht="51">
      <c r="L407" s="111" t="s">
        <v>437</v>
      </c>
      <c r="M407" s="30" t="s">
        <v>97</v>
      </c>
      <c r="N407" s="57" t="s">
        <v>20</v>
      </c>
      <c r="O407" s="57" t="s">
        <v>51</v>
      </c>
      <c r="P407" s="108"/>
      <c r="Q407" s="110">
        <f>Q408</f>
        <v>22.51071</v>
      </c>
      <c r="R407" s="105"/>
    </row>
    <row r="408" spans="12:18" ht="25.5">
      <c r="L408" s="106" t="s">
        <v>438</v>
      </c>
      <c r="M408" s="30" t="s">
        <v>220</v>
      </c>
      <c r="N408" s="57" t="s">
        <v>20</v>
      </c>
      <c r="O408" s="57" t="s">
        <v>51</v>
      </c>
      <c r="P408" s="108"/>
      <c r="Q408" s="110">
        <f>Q409</f>
        <v>22.51071</v>
      </c>
      <c r="R408" s="105"/>
    </row>
    <row r="409" spans="12:18" ht="25.5">
      <c r="L409" s="106" t="s">
        <v>221</v>
      </c>
      <c r="M409" s="30" t="s">
        <v>98</v>
      </c>
      <c r="N409" s="57" t="s">
        <v>20</v>
      </c>
      <c r="O409" s="57" t="s">
        <v>51</v>
      </c>
      <c r="P409" s="108"/>
      <c r="Q409" s="110">
        <f>Q410</f>
        <v>22.51071</v>
      </c>
      <c r="R409" s="105"/>
    </row>
    <row r="410" spans="12:18" ht="25.5">
      <c r="L410" s="78" t="s">
        <v>34</v>
      </c>
      <c r="M410" s="30" t="s">
        <v>98</v>
      </c>
      <c r="N410" s="57" t="s">
        <v>20</v>
      </c>
      <c r="O410" s="57" t="s">
        <v>51</v>
      </c>
      <c r="P410" s="30" t="s">
        <v>31</v>
      </c>
      <c r="Q410" s="110">
        <f>Q411</f>
        <v>22.51071</v>
      </c>
      <c r="R410" s="105"/>
    </row>
    <row r="411" spans="12:18" ht="25.5">
      <c r="L411" s="78" t="s">
        <v>59</v>
      </c>
      <c r="M411" s="30" t="s">
        <v>98</v>
      </c>
      <c r="N411" s="57" t="s">
        <v>20</v>
      </c>
      <c r="O411" s="57" t="s">
        <v>51</v>
      </c>
      <c r="P411" s="30" t="s">
        <v>28</v>
      </c>
      <c r="Q411" s="110">
        <v>22.51071</v>
      </c>
      <c r="R411" s="105"/>
    </row>
    <row r="412" spans="12:18" ht="51">
      <c r="L412" s="111" t="s">
        <v>439</v>
      </c>
      <c r="M412" s="30" t="s">
        <v>96</v>
      </c>
      <c r="N412" s="57" t="s">
        <v>19</v>
      </c>
      <c r="O412" s="57" t="s">
        <v>54</v>
      </c>
      <c r="P412" s="108"/>
      <c r="Q412" s="110">
        <f>Q413</f>
        <v>20.88068</v>
      </c>
      <c r="R412" s="105"/>
    </row>
    <row r="413" spans="12:18" ht="38.25">
      <c r="L413" s="106" t="s">
        <v>440</v>
      </c>
      <c r="M413" s="30" t="s">
        <v>203</v>
      </c>
      <c r="N413" s="57" t="s">
        <v>19</v>
      </c>
      <c r="O413" s="57" t="s">
        <v>54</v>
      </c>
      <c r="P413" s="108"/>
      <c r="Q413" s="110">
        <f>Q414</f>
        <v>20.88068</v>
      </c>
      <c r="R413" s="105"/>
    </row>
    <row r="414" spans="12:18" ht="38.25">
      <c r="L414" s="106" t="s">
        <v>217</v>
      </c>
      <c r="M414" s="30" t="s">
        <v>352</v>
      </c>
      <c r="N414" s="57" t="s">
        <v>19</v>
      </c>
      <c r="O414" s="57" t="s">
        <v>54</v>
      </c>
      <c r="P414" s="108"/>
      <c r="Q414" s="110">
        <f>Q415</f>
        <v>20.88068</v>
      </c>
      <c r="R414" s="105"/>
    </row>
    <row r="415" spans="12:18" ht="25.5">
      <c r="L415" s="78" t="s">
        <v>34</v>
      </c>
      <c r="M415" s="30" t="s">
        <v>352</v>
      </c>
      <c r="N415" s="57" t="s">
        <v>19</v>
      </c>
      <c r="O415" s="57" t="s">
        <v>54</v>
      </c>
      <c r="P415" s="124">
        <v>200</v>
      </c>
      <c r="Q415" s="110">
        <f>Q416</f>
        <v>20.88068</v>
      </c>
      <c r="R415" s="105"/>
    </row>
    <row r="416" spans="12:18" ht="25.5">
      <c r="L416" s="78" t="s">
        <v>59</v>
      </c>
      <c r="M416" s="30" t="s">
        <v>352</v>
      </c>
      <c r="N416" s="57" t="s">
        <v>19</v>
      </c>
      <c r="O416" s="57" t="s">
        <v>54</v>
      </c>
      <c r="P416" s="124">
        <v>240</v>
      </c>
      <c r="Q416" s="110">
        <v>20.88068</v>
      </c>
      <c r="R416" s="105"/>
    </row>
    <row r="417" spans="12:18" ht="51">
      <c r="L417" s="111" t="s">
        <v>441</v>
      </c>
      <c r="M417" s="30" t="s">
        <v>204</v>
      </c>
      <c r="N417" s="125" t="s">
        <v>18</v>
      </c>
      <c r="O417" s="57" t="s">
        <v>45</v>
      </c>
      <c r="P417" s="30"/>
      <c r="Q417" s="110">
        <f>Q418</f>
        <v>11.45291</v>
      </c>
      <c r="R417" s="105"/>
    </row>
    <row r="418" spans="12:18" ht="12.75">
      <c r="L418" s="106" t="s">
        <v>205</v>
      </c>
      <c r="M418" s="30" t="s">
        <v>206</v>
      </c>
      <c r="N418" s="125" t="s">
        <v>18</v>
      </c>
      <c r="O418" s="57" t="s">
        <v>45</v>
      </c>
      <c r="P418" s="30"/>
      <c r="Q418" s="110">
        <f>Q419</f>
        <v>11.45291</v>
      </c>
      <c r="R418" s="105"/>
    </row>
    <row r="419" spans="12:18" ht="12.75">
      <c r="L419" s="106" t="s">
        <v>207</v>
      </c>
      <c r="M419" s="30" t="s">
        <v>208</v>
      </c>
      <c r="N419" s="125" t="s">
        <v>18</v>
      </c>
      <c r="O419" s="57" t="s">
        <v>45</v>
      </c>
      <c r="P419" s="30"/>
      <c r="Q419" s="110">
        <f>Q420+Q422</f>
        <v>11.45291</v>
      </c>
      <c r="R419" s="105"/>
    </row>
    <row r="420" spans="12:18" ht="25.5">
      <c r="L420" s="78" t="s">
        <v>34</v>
      </c>
      <c r="M420" s="30" t="s">
        <v>208</v>
      </c>
      <c r="N420" s="125" t="s">
        <v>18</v>
      </c>
      <c r="O420" s="57" t="s">
        <v>45</v>
      </c>
      <c r="P420" s="30" t="s">
        <v>31</v>
      </c>
      <c r="Q420" s="110">
        <f>Q421</f>
        <v>4.34991</v>
      </c>
      <c r="R420" s="105"/>
    </row>
    <row r="421" spans="12:18" ht="25.5">
      <c r="L421" s="78" t="s">
        <v>59</v>
      </c>
      <c r="M421" s="30" t="s">
        <v>208</v>
      </c>
      <c r="N421" s="125" t="s">
        <v>18</v>
      </c>
      <c r="O421" s="57" t="s">
        <v>45</v>
      </c>
      <c r="P421" s="30" t="s">
        <v>28</v>
      </c>
      <c r="Q421" s="110">
        <v>4.34991</v>
      </c>
      <c r="R421" s="105"/>
    </row>
    <row r="422" spans="12:18" ht="12.75">
      <c r="L422" s="106" t="s">
        <v>32</v>
      </c>
      <c r="M422" s="30" t="s">
        <v>208</v>
      </c>
      <c r="N422" s="125" t="s">
        <v>18</v>
      </c>
      <c r="O422" s="57" t="s">
        <v>45</v>
      </c>
      <c r="P422" s="30" t="s">
        <v>29</v>
      </c>
      <c r="Q422" s="110">
        <f>Q423</f>
        <v>7.103</v>
      </c>
      <c r="R422" s="105"/>
    </row>
    <row r="423" spans="12:18" ht="12.75">
      <c r="L423" s="106" t="s">
        <v>33</v>
      </c>
      <c r="M423" s="30" t="s">
        <v>208</v>
      </c>
      <c r="N423" s="125" t="s">
        <v>18</v>
      </c>
      <c r="O423" s="57" t="s">
        <v>45</v>
      </c>
      <c r="P423" s="30" t="s">
        <v>30</v>
      </c>
      <c r="Q423" s="110">
        <v>7.103</v>
      </c>
      <c r="R423" s="105"/>
    </row>
    <row r="424" spans="12:18" ht="12.75" hidden="1">
      <c r="L424" s="106"/>
      <c r="M424" s="108"/>
      <c r="N424" s="109"/>
      <c r="O424" s="109"/>
      <c r="P424" s="108"/>
      <c r="Q424" s="110"/>
      <c r="R424" s="105"/>
    </row>
    <row r="425" spans="12:18" ht="12.75" hidden="1">
      <c r="L425" s="106"/>
      <c r="M425" s="108"/>
      <c r="N425" s="109"/>
      <c r="O425" s="109"/>
      <c r="P425" s="108"/>
      <c r="Q425" s="110"/>
      <c r="R425" s="105"/>
    </row>
    <row r="426" spans="12:18" ht="12.75" hidden="1">
      <c r="L426" s="106"/>
      <c r="M426" s="108"/>
      <c r="N426" s="109"/>
      <c r="O426" s="109"/>
      <c r="P426" s="108"/>
      <c r="Q426" s="110"/>
      <c r="R426" s="105"/>
    </row>
    <row r="427" spans="12:18" ht="12.75" hidden="1">
      <c r="L427" s="106"/>
      <c r="M427" s="108"/>
      <c r="N427" s="109"/>
      <c r="O427" s="109"/>
      <c r="P427" s="108"/>
      <c r="Q427" s="110"/>
      <c r="R427" s="105"/>
    </row>
    <row r="428" spans="12:18" ht="12.75" hidden="1">
      <c r="L428" s="106"/>
      <c r="M428" s="108"/>
      <c r="N428" s="109"/>
      <c r="O428" s="109"/>
      <c r="P428" s="108"/>
      <c r="Q428" s="110"/>
      <c r="R428" s="105"/>
    </row>
    <row r="429" spans="12:18" ht="12.75" hidden="1">
      <c r="L429" s="107"/>
      <c r="M429" s="108"/>
      <c r="N429" s="109"/>
      <c r="O429" s="109"/>
      <c r="P429" s="108"/>
      <c r="Q429" s="110"/>
      <c r="R429" s="105"/>
    </row>
    <row r="430" spans="12:18" ht="12.75" hidden="1">
      <c r="L430" s="107"/>
      <c r="M430" s="108"/>
      <c r="N430" s="109"/>
      <c r="O430" s="109"/>
      <c r="P430" s="108"/>
      <c r="Q430" s="110"/>
      <c r="R430" s="105"/>
    </row>
    <row r="431" spans="12:18" ht="12.75" hidden="1">
      <c r="L431" s="107"/>
      <c r="M431" s="108"/>
      <c r="N431" s="109"/>
      <c r="O431" s="109"/>
      <c r="P431" s="108"/>
      <c r="Q431" s="110"/>
      <c r="R431" s="105"/>
    </row>
    <row r="432" spans="12:18" ht="12.75" hidden="1">
      <c r="L432" s="107"/>
      <c r="M432" s="108"/>
      <c r="N432" s="109"/>
      <c r="O432" s="109"/>
      <c r="P432" s="108"/>
      <c r="Q432" s="110"/>
      <c r="R432" s="105"/>
    </row>
    <row r="433" spans="12:18" ht="12.75" hidden="1">
      <c r="L433" s="107"/>
      <c r="M433" s="108"/>
      <c r="N433" s="109"/>
      <c r="O433" s="109"/>
      <c r="P433" s="108"/>
      <c r="Q433" s="110"/>
      <c r="R433" s="105"/>
    </row>
    <row r="434" spans="12:18" ht="12.75" hidden="1">
      <c r="L434" s="107"/>
      <c r="M434" s="108"/>
      <c r="N434" s="109"/>
      <c r="O434" s="109"/>
      <c r="P434" s="108"/>
      <c r="Q434" s="110"/>
      <c r="R434" s="105"/>
    </row>
  </sheetData>
  <sheetProtection/>
  <mergeCells count="283">
    <mergeCell ref="A349:C349"/>
    <mergeCell ref="S100:T100"/>
    <mergeCell ref="A158:C158"/>
    <mergeCell ref="A365:B365"/>
    <mergeCell ref="A176:C176"/>
    <mergeCell ref="A155:C155"/>
    <mergeCell ref="A167:C167"/>
    <mergeCell ref="A162:C162"/>
    <mergeCell ref="A351:C351"/>
    <mergeCell ref="A353:C353"/>
    <mergeCell ref="A369:C369"/>
    <mergeCell ref="A280:C280"/>
    <mergeCell ref="A282:C282"/>
    <mergeCell ref="A261:C261"/>
    <mergeCell ref="A268:C268"/>
    <mergeCell ref="A368:C368"/>
    <mergeCell ref="A345:C345"/>
    <mergeCell ref="A361:C361"/>
    <mergeCell ref="A360:C360"/>
    <mergeCell ref="A352:C352"/>
    <mergeCell ref="A154:C154"/>
    <mergeCell ref="A377:C377"/>
    <mergeCell ref="A378:C378"/>
    <mergeCell ref="A379:C379"/>
    <mergeCell ref="A372:C372"/>
    <mergeCell ref="A371:C371"/>
    <mergeCell ref="A370:C370"/>
    <mergeCell ref="A366:B366"/>
    <mergeCell ref="A367:C367"/>
    <mergeCell ref="A172:C172"/>
    <mergeCell ref="A201:C201"/>
    <mergeCell ref="A249:C249"/>
    <mergeCell ref="A257:C257"/>
    <mergeCell ref="A373:C373"/>
    <mergeCell ref="A374:C374"/>
    <mergeCell ref="A376:C376"/>
    <mergeCell ref="A375:C375"/>
    <mergeCell ref="A251:C251"/>
    <mergeCell ref="A269:C269"/>
    <mergeCell ref="A309:C309"/>
    <mergeCell ref="A341:C341"/>
    <mergeCell ref="A337:C337"/>
    <mergeCell ref="A303:C303"/>
    <mergeCell ref="A310:C310"/>
    <mergeCell ref="A308:C308"/>
    <mergeCell ref="A318:C318"/>
    <mergeCell ref="A304:C304"/>
    <mergeCell ref="A322:C322"/>
    <mergeCell ref="A316:C316"/>
    <mergeCell ref="A327:C327"/>
    <mergeCell ref="A275:C275"/>
    <mergeCell ref="A279:C279"/>
    <mergeCell ref="A265:C265"/>
    <mergeCell ref="A281:C281"/>
    <mergeCell ref="A324:C324"/>
    <mergeCell ref="A291:C291"/>
    <mergeCell ref="A307:C307"/>
    <mergeCell ref="A302:C302"/>
    <mergeCell ref="A301:C301"/>
    <mergeCell ref="A270:C270"/>
    <mergeCell ref="A193:C193"/>
    <mergeCell ref="A157:C157"/>
    <mergeCell ref="A185:C185"/>
    <mergeCell ref="A359:C359"/>
    <mergeCell ref="A317:C317"/>
    <mergeCell ref="A344:C344"/>
    <mergeCell ref="A357:C357"/>
    <mergeCell ref="A358:C358"/>
    <mergeCell ref="A347:C347"/>
    <mergeCell ref="A258:C258"/>
    <mergeCell ref="A153:C153"/>
    <mergeCell ref="A160:C160"/>
    <mergeCell ref="A183:C183"/>
    <mergeCell ref="A196:C196"/>
    <mergeCell ref="A194:C194"/>
    <mergeCell ref="A170:C170"/>
    <mergeCell ref="A173:C173"/>
    <mergeCell ref="A180:C180"/>
    <mergeCell ref="A159:C159"/>
    <mergeCell ref="A195:C195"/>
    <mergeCell ref="A199:C199"/>
    <mergeCell ref="A276:C276"/>
    <mergeCell ref="A277:C277"/>
    <mergeCell ref="A263:C263"/>
    <mergeCell ref="A313:C313"/>
    <mergeCell ref="A256:C256"/>
    <mergeCell ref="A312:C312"/>
    <mergeCell ref="A305:C305"/>
    <mergeCell ref="A306:C306"/>
    <mergeCell ref="A283:C283"/>
    <mergeCell ref="A343:C343"/>
    <mergeCell ref="A247:C247"/>
    <mergeCell ref="A325:C325"/>
    <mergeCell ref="A319:C319"/>
    <mergeCell ref="A320:C320"/>
    <mergeCell ref="A321:C321"/>
    <mergeCell ref="A335:C335"/>
    <mergeCell ref="A271:C271"/>
    <mergeCell ref="A311:C311"/>
    <mergeCell ref="A273:C273"/>
    <mergeCell ref="A189:C189"/>
    <mergeCell ref="A278:C278"/>
    <mergeCell ref="A144:C144"/>
    <mergeCell ref="A135:C135"/>
    <mergeCell ref="A79:C79"/>
    <mergeCell ref="A184:C184"/>
    <mergeCell ref="A161:C161"/>
    <mergeCell ref="A124:C124"/>
    <mergeCell ref="A179:C179"/>
    <mergeCell ref="A262:C262"/>
    <mergeCell ref="A219:C219"/>
    <mergeCell ref="A220:C220"/>
    <mergeCell ref="A221:C221"/>
    <mergeCell ref="A200:C200"/>
    <mergeCell ref="A260:C260"/>
    <mergeCell ref="A202:C202"/>
    <mergeCell ref="A222:C222"/>
    <mergeCell ref="A223:C223"/>
    <mergeCell ref="A246:C246"/>
    <mergeCell ref="A232:C232"/>
    <mergeCell ref="A148:C148"/>
    <mergeCell ref="A152:C152"/>
    <mergeCell ref="A140:C140"/>
    <mergeCell ref="A267:C267"/>
    <mergeCell ref="A226:C226"/>
    <mergeCell ref="A234:C234"/>
    <mergeCell ref="A233:C233"/>
    <mergeCell ref="A225:C225"/>
    <mergeCell ref="A156:C156"/>
    <mergeCell ref="A182:C182"/>
    <mergeCell ref="A163:C163"/>
    <mergeCell ref="A174:C174"/>
    <mergeCell ref="A175:C175"/>
    <mergeCell ref="A181:C181"/>
    <mergeCell ref="A164:C164"/>
    <mergeCell ref="A178:C178"/>
    <mergeCell ref="A165:C165"/>
    <mergeCell ref="A171:C171"/>
    <mergeCell ref="A169:C169"/>
    <mergeCell ref="A168:C168"/>
    <mergeCell ref="A197:C197"/>
    <mergeCell ref="A240:C240"/>
    <mergeCell ref="A224:C224"/>
    <mergeCell ref="A231:C231"/>
    <mergeCell ref="A227:C227"/>
    <mergeCell ref="A229:C229"/>
    <mergeCell ref="A237:C237"/>
    <mergeCell ref="A238:C238"/>
    <mergeCell ref="A239:C239"/>
    <mergeCell ref="A198:C198"/>
    <mergeCell ref="A244:C244"/>
    <mergeCell ref="A248:C248"/>
    <mergeCell ref="A250:C250"/>
    <mergeCell ref="A235:C235"/>
    <mergeCell ref="A243:C243"/>
    <mergeCell ref="A241:C241"/>
    <mergeCell ref="A272:C272"/>
    <mergeCell ref="A264:C264"/>
    <mergeCell ref="A136:C136"/>
    <mergeCell ref="A166:C166"/>
    <mergeCell ref="A177:C177"/>
    <mergeCell ref="A245:C245"/>
    <mergeCell ref="A230:C230"/>
    <mergeCell ref="A255:C255"/>
    <mergeCell ref="A242:C242"/>
    <mergeCell ref="A266:C266"/>
    <mergeCell ref="A16:K16"/>
    <mergeCell ref="A17:K17"/>
    <mergeCell ref="D20:D22"/>
    <mergeCell ref="E20:E22"/>
    <mergeCell ref="F20:F22"/>
    <mergeCell ref="J20:J22"/>
    <mergeCell ref="G20:G22"/>
    <mergeCell ref="A24:C24"/>
    <mergeCell ref="A89:C89"/>
    <mergeCell ref="A42:C42"/>
    <mergeCell ref="A93:C93"/>
    <mergeCell ref="A58:C58"/>
    <mergeCell ref="A52:C52"/>
    <mergeCell ref="A53:C53"/>
    <mergeCell ref="A57:C57"/>
    <mergeCell ref="A30:C30"/>
    <mergeCell ref="A50:C50"/>
    <mergeCell ref="A51:C51"/>
    <mergeCell ref="A31:B31"/>
    <mergeCell ref="A97:C97"/>
    <mergeCell ref="A77:B77"/>
    <mergeCell ref="A80:B80"/>
    <mergeCell ref="A81:B81"/>
    <mergeCell ref="A82:B82"/>
    <mergeCell ref="A85:C85"/>
    <mergeCell ref="A59:C59"/>
    <mergeCell ref="A68:B68"/>
    <mergeCell ref="A71:B71"/>
    <mergeCell ref="A60:C60"/>
    <mergeCell ref="A61:C61"/>
    <mergeCell ref="A62:C62"/>
    <mergeCell ref="A63:C63"/>
    <mergeCell ref="A66:B66"/>
    <mergeCell ref="A348:C348"/>
    <mergeCell ref="A64:B64"/>
    <mergeCell ref="A65:B65"/>
    <mergeCell ref="A67:B67"/>
    <mergeCell ref="A72:B72"/>
    <mergeCell ref="A118:C118"/>
    <mergeCell ref="A125:C125"/>
    <mergeCell ref="A259:C259"/>
    <mergeCell ref="A274:C274"/>
    <mergeCell ref="A69:B69"/>
    <mergeCell ref="A78:C78"/>
    <mergeCell ref="A74:C74"/>
    <mergeCell ref="A76:B76"/>
    <mergeCell ref="A90:B90"/>
    <mergeCell ref="A92:B92"/>
    <mergeCell ref="A75:B75"/>
    <mergeCell ref="A91:B91"/>
    <mergeCell ref="A122:C122"/>
    <mergeCell ref="A130:C130"/>
    <mergeCell ref="A108:C108"/>
    <mergeCell ref="A123:C123"/>
    <mergeCell ref="A121:C121"/>
    <mergeCell ref="A70:C70"/>
    <mergeCell ref="A126:C126"/>
    <mergeCell ref="A73:B73"/>
    <mergeCell ref="A120:C120"/>
    <mergeCell ref="A119:C119"/>
    <mergeCell ref="A315:C315"/>
    <mergeCell ref="A314:C314"/>
    <mergeCell ref="A356:C356"/>
    <mergeCell ref="A354:C354"/>
    <mergeCell ref="A336:C336"/>
    <mergeCell ref="A326:C326"/>
    <mergeCell ref="A355:C355"/>
    <mergeCell ref="A339:C339"/>
    <mergeCell ref="A340:C340"/>
    <mergeCell ref="A338:C338"/>
    <mergeCell ref="A362:C362"/>
    <mergeCell ref="A363:C363"/>
    <mergeCell ref="A228:C228"/>
    <mergeCell ref="A331:C331"/>
    <mergeCell ref="A364:C364"/>
    <mergeCell ref="A236:B236"/>
    <mergeCell ref="A346:C346"/>
    <mergeCell ref="A350:C350"/>
    <mergeCell ref="A342:C342"/>
    <mergeCell ref="A323:C323"/>
    <mergeCell ref="P20:P22"/>
    <mergeCell ref="A56:C56"/>
    <mergeCell ref="A37:B37"/>
    <mergeCell ref="A39:B39"/>
    <mergeCell ref="A40:B40"/>
    <mergeCell ref="A41:B41"/>
    <mergeCell ref="A25:C25"/>
    <mergeCell ref="A32:B32"/>
    <mergeCell ref="L20:L22"/>
    <mergeCell ref="M20:M22"/>
    <mergeCell ref="N20:N22"/>
    <mergeCell ref="O20:O22"/>
    <mergeCell ref="K20:K22"/>
    <mergeCell ref="H20:H22"/>
    <mergeCell ref="I20:I22"/>
    <mergeCell ref="A23:C23"/>
    <mergeCell ref="A20:C22"/>
    <mergeCell ref="A49:B49"/>
    <mergeCell ref="A46:C46"/>
    <mergeCell ref="A33:B33"/>
    <mergeCell ref="A35:B35"/>
    <mergeCell ref="A36:B36"/>
    <mergeCell ref="A43:B43"/>
    <mergeCell ref="A44:B44"/>
    <mergeCell ref="A45:B45"/>
    <mergeCell ref="A38:C38"/>
    <mergeCell ref="A34:C34"/>
    <mergeCell ref="Q20:Q22"/>
    <mergeCell ref="R20:R22"/>
    <mergeCell ref="L16:R16"/>
    <mergeCell ref="L17:R17"/>
    <mergeCell ref="A47:B47"/>
    <mergeCell ref="A48:B48"/>
    <mergeCell ref="A26:B26"/>
    <mergeCell ref="A27:B27"/>
    <mergeCell ref="A28:B28"/>
    <mergeCell ref="A29:B29"/>
  </mergeCells>
  <printOptions/>
  <pageMargins left="0.3937007874015748" right="0.3937007874015748" top="0.3937007874015748" bottom="0.3937007874015748" header="0" footer="0"/>
  <pageSetup horizontalDpi="600" verticalDpi="600" orientation="portrait" paperSize="9" scale="76" r:id="rId1"/>
  <headerFooter alignWithMargins="0">
    <oddFooter>&amp;L180/мз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14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3" width="31.625" style="0" customWidth="1"/>
  </cols>
  <sheetData>
    <row r="3" spans="1:6" ht="12.75">
      <c r="A3" s="170" t="s">
        <v>21</v>
      </c>
      <c r="B3" s="171"/>
      <c r="C3" s="171"/>
      <c r="D3" s="3" t="s">
        <v>18</v>
      </c>
      <c r="E3" s="3" t="s">
        <v>17</v>
      </c>
      <c r="F3" s="3" t="s">
        <v>22</v>
      </c>
    </row>
    <row r="4" spans="1:6" ht="12.75">
      <c r="A4" s="170" t="s">
        <v>1</v>
      </c>
      <c r="B4" s="171"/>
      <c r="C4" s="171"/>
      <c r="D4" s="3" t="s">
        <v>18</v>
      </c>
      <c r="E4" s="3" t="s">
        <v>19</v>
      </c>
      <c r="F4" s="3" t="s">
        <v>27</v>
      </c>
    </row>
    <row r="5" spans="1:6" ht="12.75">
      <c r="A5" s="178" t="s">
        <v>6</v>
      </c>
      <c r="B5" s="171"/>
      <c r="C5" s="171"/>
      <c r="D5" s="3" t="s">
        <v>18</v>
      </c>
      <c r="E5" s="3" t="s">
        <v>19</v>
      </c>
      <c r="F5" s="3" t="s">
        <v>26</v>
      </c>
    </row>
    <row r="6" spans="1:6" ht="12.75">
      <c r="A6" s="172" t="s">
        <v>36</v>
      </c>
      <c r="B6" s="173"/>
      <c r="C6" s="174"/>
      <c r="D6" s="3" t="s">
        <v>18</v>
      </c>
      <c r="E6" s="4" t="s">
        <v>35</v>
      </c>
      <c r="F6" s="5" t="s">
        <v>37</v>
      </c>
    </row>
    <row r="7" spans="1:6" ht="12.75">
      <c r="A7" s="175" t="s">
        <v>7</v>
      </c>
      <c r="B7" s="176"/>
      <c r="C7" s="177"/>
      <c r="D7" s="3" t="s">
        <v>18</v>
      </c>
      <c r="E7" s="4" t="s">
        <v>38</v>
      </c>
      <c r="F7" s="3" t="s">
        <v>41</v>
      </c>
    </row>
    <row r="8" spans="1:6" ht="12.75">
      <c r="A8" s="170" t="s">
        <v>8</v>
      </c>
      <c r="B8" s="171"/>
      <c r="C8" s="171"/>
      <c r="D8" s="3" t="s">
        <v>18</v>
      </c>
      <c r="E8" s="4" t="s">
        <v>38</v>
      </c>
      <c r="F8" s="3" t="s">
        <v>42</v>
      </c>
    </row>
    <row r="9" spans="1:6" ht="12.75">
      <c r="A9" s="178" t="s">
        <v>43</v>
      </c>
      <c r="B9" s="171"/>
      <c r="C9" s="171"/>
      <c r="D9" s="3" t="s">
        <v>18</v>
      </c>
      <c r="E9" s="3" t="s">
        <v>46</v>
      </c>
      <c r="F9" s="3" t="s">
        <v>44</v>
      </c>
    </row>
    <row r="10" spans="1:6" ht="12.75">
      <c r="A10" s="179" t="s">
        <v>60</v>
      </c>
      <c r="B10" s="180"/>
      <c r="C10" s="181"/>
      <c r="D10" s="6" t="s">
        <v>18</v>
      </c>
      <c r="E10" s="6" t="s">
        <v>45</v>
      </c>
      <c r="F10" s="6" t="s">
        <v>61</v>
      </c>
    </row>
    <row r="11" spans="1:6" ht="12.75">
      <c r="A11" s="182" t="s">
        <v>48</v>
      </c>
      <c r="B11" s="183"/>
      <c r="C11" s="184"/>
      <c r="D11" s="3" t="s">
        <v>18</v>
      </c>
      <c r="E11" s="3" t="s">
        <v>45</v>
      </c>
      <c r="F11" s="3" t="s">
        <v>47</v>
      </c>
    </row>
    <row r="12" spans="1:6" ht="12.75">
      <c r="A12" s="185" t="s">
        <v>3</v>
      </c>
      <c r="B12" s="186"/>
      <c r="C12" s="186"/>
      <c r="D12" s="7" t="s">
        <v>17</v>
      </c>
      <c r="E12" s="8" t="s">
        <v>20</v>
      </c>
      <c r="F12" s="8" t="s">
        <v>50</v>
      </c>
    </row>
    <row r="13" spans="1:6" ht="12.75">
      <c r="A13" s="170" t="s">
        <v>2</v>
      </c>
      <c r="B13" s="171"/>
      <c r="C13" s="171"/>
      <c r="D13" s="8" t="s">
        <v>19</v>
      </c>
      <c r="E13" s="8" t="s">
        <v>51</v>
      </c>
      <c r="F13" s="8" t="s">
        <v>52</v>
      </c>
    </row>
    <row r="14" spans="1:6" ht="12.75">
      <c r="A14" s="172" t="s">
        <v>5</v>
      </c>
      <c r="B14" s="173"/>
      <c r="C14" s="174"/>
      <c r="D14" s="8" t="s">
        <v>19</v>
      </c>
      <c r="E14" s="8" t="s">
        <v>51</v>
      </c>
      <c r="F14" s="8" t="s">
        <v>53</v>
      </c>
    </row>
  </sheetData>
  <sheetProtection/>
  <mergeCells count="12">
    <mergeCell ref="A4:C4"/>
    <mergeCell ref="A3:C3"/>
    <mergeCell ref="A5:C5"/>
    <mergeCell ref="A6:C6"/>
    <mergeCell ref="A11:C11"/>
    <mergeCell ref="A12:C12"/>
    <mergeCell ref="A13:C13"/>
    <mergeCell ref="A14:C14"/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А. Чистякова</cp:lastModifiedBy>
  <cp:lastPrinted>2019-12-19T07:38:30Z</cp:lastPrinted>
  <dcterms:created xsi:type="dcterms:W3CDTF">2003-07-23T10:25:27Z</dcterms:created>
  <dcterms:modified xsi:type="dcterms:W3CDTF">2019-12-19T07:39:02Z</dcterms:modified>
  <cp:category/>
  <cp:version/>
  <cp:contentType/>
  <cp:contentStatus/>
</cp:coreProperties>
</file>