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3725" activeTab="0"/>
  </bookViews>
  <sheets>
    <sheet name="Прил.2на 2017" sheetId="1" r:id="rId1"/>
    <sheet name="Лист1" sheetId="2" r:id="rId2"/>
  </sheets>
  <definedNames>
    <definedName name="OLE_LINK1" localSheetId="0">'Прил.2на 2017'!#REF!</definedName>
    <definedName name="_xlnm.Print_Area" localSheetId="0">'Прил.2на 2017'!$A$1:$K$716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K547" authorId="0">
      <text>
        <r>
          <rPr>
            <b/>
            <sz val="10"/>
            <rFont val="Tahoma"/>
            <family val="2"/>
          </rPr>
          <t>Admin:</t>
        </r>
        <r>
          <rPr>
            <sz val="10"/>
            <rFont val="Tahoma"/>
            <family val="2"/>
          </rPr>
          <t xml:space="preserve">
МС=3785,7т.р.;
ТО=1251т.р.</t>
        </r>
      </text>
    </comment>
  </commentList>
</comments>
</file>

<file path=xl/sharedStrings.xml><?xml version="1.0" encoding="utf-8"?>
<sst xmlns="http://schemas.openxmlformats.org/spreadsheetml/2006/main" count="3618" uniqueCount="587">
  <si>
    <t>Наименование</t>
  </si>
  <si>
    <t>Код</t>
  </si>
  <si>
    <t>000</t>
  </si>
  <si>
    <t>0501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</si>
  <si>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</si>
  <si>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</si>
  <si>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</si>
  <si>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</si>
  <si>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Периодическая печать и издательства</t>
  </si>
  <si>
    <t>Мобилизационная подготовка экономики</t>
  </si>
  <si>
    <t>Резервные фонды</t>
  </si>
  <si>
    <t>ВСЕГО РАСХОДОВ</t>
  </si>
  <si>
    <t>Процентные платежи по муниципальному долгу</t>
  </si>
  <si>
    <t>Функционирование законодательных (представительных) органов государственной власти и местного самоуправления</t>
  </si>
  <si>
    <t>0000000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</si>
  <si>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</si>
  <si>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Обслуживание государственного и муниципального долга</t>
  </si>
  <si>
    <t>Процентные платежи по долговым обязательствам</t>
  </si>
  <si>
    <t>0650000</t>
  </si>
  <si>
    <t>Национальная безопасность и правоохранительная деятельность</t>
  </si>
  <si>
    <t>Национальная экономика</t>
  </si>
  <si>
    <t>Центральный аппарат</t>
  </si>
  <si>
    <t>Молодежная политика и оздоровление детей</t>
  </si>
  <si>
    <t>Культура</t>
  </si>
  <si>
    <t>Другие вопросы в области национальной безопасности и правоохранительной деятельности</t>
  </si>
  <si>
    <t>Общегосударственные вопросы</t>
  </si>
  <si>
    <t>Предупреждение и ликвидация последствий чрезвычайных ситуаций и стихийных бедствий природного и техногенного характера</t>
  </si>
  <si>
    <t>Национальная оборона</t>
  </si>
  <si>
    <t>Мероприятия по обеспечению мобилизационной готовности экономики</t>
  </si>
  <si>
    <t xml:space="preserve">Мобилизационная и вневойсковая подготовка </t>
  </si>
  <si>
    <t>Благоустройство</t>
  </si>
  <si>
    <t xml:space="preserve">Мероприятия в области жилищного хозяйства </t>
  </si>
  <si>
    <t>Мероприятия в области коммунального хозяйства</t>
  </si>
  <si>
    <t>Другие вопросы в области национальной экономики</t>
  </si>
  <si>
    <t xml:space="preserve">Функционирование высшего должностного лица субъекта Российской Федерации и органа местного самоуправления  </t>
  </si>
  <si>
    <t>ВСЕГО (тыс.руб.)</t>
  </si>
  <si>
    <t>0111</t>
  </si>
  <si>
    <t>Прочие расходы</t>
  </si>
  <si>
    <t>013</t>
  </si>
  <si>
    <t>Председатель представительной власти муниципального образования</t>
  </si>
  <si>
    <t>0650300</t>
  </si>
  <si>
    <t>Социальная политика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</si>
  <si>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</si>
  <si>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</si>
  <si>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</si>
  <si>
    <t>Периодические издания, учреждённые органами законодательной и исполнительной власти</t>
  </si>
  <si>
    <t>Телевидение и радиовещание</t>
  </si>
  <si>
    <t>Телерадиокомпании и телеорганизации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</si>
  <si>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</si>
  <si>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</si>
  <si>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Физическая культура и спорт</t>
  </si>
  <si>
    <t>Физическая культура</t>
  </si>
  <si>
    <t>Средства массовой информации</t>
  </si>
  <si>
    <t>Культура и кинематография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</si>
  <si>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</si>
  <si>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(+)  добавить, (-) сократить</t>
  </si>
  <si>
    <t>Мероприятия по землеустройству и землепользованию</t>
  </si>
  <si>
    <t xml:space="preserve">Сумма  </t>
  </si>
  <si>
    <t>1300</t>
  </si>
  <si>
    <t>Обслуживание государственного внутреннего и муниципального долга</t>
  </si>
  <si>
    <t>1301</t>
  </si>
  <si>
    <t>Бюджетные инвестиции</t>
  </si>
  <si>
    <t xml:space="preserve">Резервный фонд Правительства Московской обл.      </t>
  </si>
  <si>
    <t>0700401</t>
  </si>
  <si>
    <t>003</t>
  </si>
  <si>
    <t>Другие общегосударственные вопросы</t>
  </si>
  <si>
    <t>120</t>
  </si>
  <si>
    <t>870</t>
  </si>
  <si>
    <t>Резервные средства</t>
  </si>
  <si>
    <t>810</t>
  </si>
  <si>
    <t>400</t>
  </si>
  <si>
    <t>Рз</t>
  </si>
  <si>
    <t>Пр</t>
  </si>
  <si>
    <t>ЦСР</t>
  </si>
  <si>
    <t>ВР</t>
  </si>
  <si>
    <t>02</t>
  </si>
  <si>
    <t>01</t>
  </si>
  <si>
    <t>03</t>
  </si>
  <si>
    <t>04</t>
  </si>
  <si>
    <t>Высшее должностное лицо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</si>
  <si>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</si>
  <si>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</si>
  <si>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</si>
  <si>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95 0 0901</t>
  </si>
  <si>
    <t>Руководство и управление в сфере установленных функций органов местного самоуправления</t>
  </si>
  <si>
    <t>240</t>
  </si>
  <si>
    <t>800</t>
  </si>
  <si>
    <t>850</t>
  </si>
  <si>
    <t>200</t>
  </si>
  <si>
    <t xml:space="preserve"> 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</si>
  <si>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</si>
  <si>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</si>
  <si>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Закупка товаров, работ и услуг для государственных (муниципальных) нужд</t>
  </si>
  <si>
    <t>06</t>
  </si>
  <si>
    <t>Председатель контрольно-счетной палаты муниципального образования и его заместители</t>
  </si>
  <si>
    <t>07</t>
  </si>
  <si>
    <t>Непрограммные расходы бюджета муниципального образования</t>
  </si>
  <si>
    <t>Специальные расходы</t>
  </si>
  <si>
    <t>880</t>
  </si>
  <si>
    <t>99 0 0077</t>
  </si>
  <si>
    <t>Резервные фонды местной администрации</t>
  </si>
  <si>
    <t>13</t>
  </si>
  <si>
    <t>11</t>
  </si>
  <si>
    <t>Возмещение расходов на ритуальные услуги, связанные с погребением муниципального служащего муниципального образования или лица, имевшего на день смерти право на пенсию за выслугу лет</t>
  </si>
  <si>
    <t>Обеспечивающая подпрограмма</t>
  </si>
  <si>
    <t>09</t>
  </si>
  <si>
    <t>14</t>
  </si>
  <si>
    <t>12</t>
  </si>
  <si>
    <t>05</t>
  </si>
  <si>
    <t>21 0 0000</t>
  </si>
  <si>
    <t>21 1 0000</t>
  </si>
  <si>
    <t>Капитальные вложения в объекты недвижимого имущества государственной (муниципальной) собственности</t>
  </si>
  <si>
    <t>410</t>
  </si>
  <si>
    <t>21 1 9503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</si>
  <si>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</si>
  <si>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21 2 0000</t>
  </si>
  <si>
    <t>Обеспечение мероприятий по переселению граждан из аварийного жилищного фонда в Московской области за счет средств бюджета Московской области</t>
  </si>
  <si>
    <t>Адресная программа "Проведение капитального ремонта многоквартирных домов на территории Московской области"</t>
  </si>
  <si>
    <t>22 0 0000</t>
  </si>
  <si>
    <t>Обеспечение мероприятий по проведению капитального ремонта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</si>
  <si>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22 1 0000</t>
  </si>
  <si>
    <t>Обеспечение мероприятий по капитальному ремонту многоквартирных домов</t>
  </si>
  <si>
    <t>22 1 9501</t>
  </si>
  <si>
    <t>Субсидии юридическим лицам (кроме некоммерческих организаций), индивидуальным предпринимателям, физическим лицам</t>
  </si>
  <si>
    <t>22 2 0000</t>
  </si>
  <si>
    <t>22 2 9601</t>
  </si>
  <si>
    <t>05 0 0000</t>
  </si>
  <si>
    <t>08</t>
  </si>
  <si>
    <t>10</t>
  </si>
  <si>
    <t>Иные закупки товаров, работ и услуг для обеспечения государственных (муниципальных) нужд</t>
  </si>
  <si>
    <t>Управление муниципальной собственностью.</t>
  </si>
  <si>
    <t>Реализация иных функций в области национальной экономики</t>
  </si>
  <si>
    <t>Обеспечение мероприятий по проведению капитального ремонта многоквартирных домов за счет средств бюджета Московской области</t>
  </si>
  <si>
    <t>Пенсионное обеспечение</t>
  </si>
  <si>
    <t>Доплаты к пенсиям муниципальных служащих</t>
  </si>
  <si>
    <t>Муниципальная программа «Переселение граждан из аварийного жилищного фонда муниципального образования городское поселение Богородское »</t>
  </si>
  <si>
    <t>Адресная программа Московской области "Переселение граждан из аварийного жилищного фонда в Московской области на 2013-2015 годы"</t>
  </si>
  <si>
    <t>Обеспечение мероприятий по переселению граждан из аварийного жилищного фонда в Московской области за счет средств, поступивших от государственной корпорации Фонд содействия реформированию жилищно-коммунального хозяйства</t>
  </si>
  <si>
    <t xml:space="preserve">Обеспечение мероприятий по переселению граждан из аварийного жилищного фонда с учетом необходимости развития малоэтажного жилищного строительства </t>
  </si>
  <si>
    <t>21 2 9603</t>
  </si>
  <si>
    <t>Расходы на выплаты персоналу казенных учреждений</t>
  </si>
  <si>
    <t>110</t>
  </si>
  <si>
    <t>630</t>
  </si>
  <si>
    <t>Субсидии некоммерческим организациям (за исключением государственных учреждений)</t>
  </si>
  <si>
    <t>01 2 0012</t>
  </si>
  <si>
    <t>подпрограмма №1  «Реконструкция, модернизация объектов коммунального хозяйства городского поселения Богородское на 2015-2019 годы»</t>
  </si>
  <si>
    <t>Муниципальная программа «Энергосбережение и повышение энергетической эффективности на территории  городского поселения Богородское на 2015- 2019 годы»</t>
  </si>
  <si>
    <t>Уличное освещение</t>
  </si>
  <si>
    <t>Содержание автомобильных дорог и инженерных сооружений на них в границах городских поселений в рамках благоустройства</t>
  </si>
  <si>
    <t>Прочие мероприятия по благоустройству городских округов и  поселений</t>
  </si>
  <si>
    <t>21 1 9502</t>
  </si>
  <si>
    <t xml:space="preserve">Обеспечение мероприятий по переселению граждан из аварийного жилищного фонда </t>
  </si>
  <si>
    <t>21 2 9602</t>
  </si>
  <si>
    <t>Обеспечение мероприятий по переселению граждан из аварийного жилищного фонда</t>
  </si>
  <si>
    <t>Реализация муниципальных программ</t>
  </si>
  <si>
    <t xml:space="preserve">05 0 0795 </t>
  </si>
  <si>
    <t>95 0 00 00000</t>
  </si>
  <si>
    <t>95 0 00 01000</t>
  </si>
  <si>
    <t>95 0 00 04000</t>
  </si>
  <si>
    <t>95 0 00 05010</t>
  </si>
  <si>
    <t>99 0 00 00000</t>
  </si>
  <si>
    <t>99 0 00 07710</t>
  </si>
  <si>
    <t xml:space="preserve">01 0 00 00000 </t>
  </si>
  <si>
    <t xml:space="preserve">Подпрограмма № 2 «Капитальный ремонт общего имущества многоквартирных домов, расположенных на территории городского поселения Богородское на 2015-2019 годы». </t>
  </si>
  <si>
    <t xml:space="preserve">01 2 00 00000 </t>
  </si>
  <si>
    <t>Мероприятие №3 "Взнос на капитальный ремонт общего имущества многоквартирных домов за помещения, которые находятся в муниципальной собственности"</t>
  </si>
  <si>
    <t xml:space="preserve">01 2 03 00000 </t>
  </si>
  <si>
    <t>Основное мероприятие - Взнос на капитальный ремонт общего имущества многоквартирных домов за помещения, которые находятся в муниципальной собственности</t>
  </si>
  <si>
    <t>01 2 03 70050</t>
  </si>
  <si>
    <t>04 0 00 00000</t>
  </si>
  <si>
    <t>Мероприятие №5 "Повышение энергоэффективности на объектах в муниципальном образовании"</t>
  </si>
  <si>
    <t>04 0 05 00000</t>
  </si>
  <si>
    <t>Основные мероприятия по замене оконных и дверных конструкций в административных зданиях</t>
  </si>
  <si>
    <t>04 0 05 70150</t>
  </si>
  <si>
    <t xml:space="preserve">09 0 00 00000 </t>
  </si>
  <si>
    <t>Мероприятие №1 Повышение уровня доступности объектов социальной сферы для инвалидов и маломобильных групп населения</t>
  </si>
  <si>
    <t xml:space="preserve">09 0 01 00000 </t>
  </si>
  <si>
    <t>Реализация мероприятий по повышению уровня доступности объектов социальной сферы для инвалидов и маломобильных групп населения</t>
  </si>
  <si>
    <t xml:space="preserve">09 0 01 70140 </t>
  </si>
  <si>
    <t>99 0 00 00920</t>
  </si>
  <si>
    <t>99 0 00 01010</t>
  </si>
  <si>
    <t>Государственная программа Московской области «Развитие институтов гражданского общества, повышение эффективности местного самоуправления и реализации молодежной политики в Московской области»</t>
  </si>
  <si>
    <t>13 0 00 00000</t>
  </si>
  <si>
    <t>13 5 00 00000</t>
  </si>
  <si>
    <t>Основное мероприятие «Осуществление первичного воинского учета на территориях, где отсутствуют военные комиссариаты»</t>
  </si>
  <si>
    <t>13 5 03 00000</t>
  </si>
  <si>
    <t>Реализация мероприятия</t>
  </si>
  <si>
    <t>13 5 03 51180</t>
  </si>
  <si>
    <t>99 0 00 02090</t>
  </si>
  <si>
    <t>Реализация мероприятий по подготовке населения и организаций к действиям в чрезвычайной ситуации в мирное и военное время</t>
  </si>
  <si>
    <t>Реализация мероприятий по предупреждению и ликвидации последствий чрезвычайных ситуаций и стихийных бедствий природного и техногенного характера</t>
  </si>
  <si>
    <t>14 0 00 00000</t>
  </si>
  <si>
    <t>14 0 01 00000</t>
  </si>
  <si>
    <t>14 0 02 00000</t>
  </si>
  <si>
    <t>99 0 00 02180</t>
  </si>
  <si>
    <t>14 0 03 00000</t>
  </si>
  <si>
    <t>16 0 00 00000</t>
  </si>
  <si>
    <t>15 0 00 00000</t>
  </si>
  <si>
    <t>99 0 00 03410</t>
  </si>
  <si>
    <t>99 0 00 03430</t>
  </si>
  <si>
    <t xml:space="preserve">Муниципальная программа «Содержание и развитие ЖКХ на территории городского поселения Богородское на 2015 - 2019 годы» </t>
  </si>
  <si>
    <t xml:space="preserve">Подпрограмма №2 «Капитальный ремонт общего имущества многоквартирных домов, расположенных на территории городского поселения Богородское на 2015-2019 годы». </t>
  </si>
  <si>
    <t>Мероприятие №1 "Капитальный ремонт общего имущества многоквартирных домов"</t>
  </si>
  <si>
    <t>Основное мероприятие по капитальному ремонту общего имущества многоквартирных домов</t>
  </si>
  <si>
    <t>01 0 00 00000</t>
  </si>
  <si>
    <t>01 2 01 00000</t>
  </si>
  <si>
    <t>01 2 01 70040</t>
  </si>
  <si>
    <t xml:space="preserve">01 2 01 70040 </t>
  </si>
  <si>
    <t>Мероприятие №4 "Реализация мероприятий по энергосбережению жилищного фонда"</t>
  </si>
  <si>
    <t>Основные мероприятия по реализации мероприятий по энергосбережению жилищного фонда</t>
  </si>
  <si>
    <t xml:space="preserve">04 0 00 00000 </t>
  </si>
  <si>
    <t>04 0 04 00000</t>
  </si>
  <si>
    <t>04 0 04 70090</t>
  </si>
  <si>
    <t>99 0 00 03530</t>
  </si>
  <si>
    <t>Мероприятие №1 "Модернизация, развитие котельного хозяйства"</t>
  </si>
  <si>
    <t>Осуществление мероприятий по развитию и содержанию котельного хозяйства</t>
  </si>
  <si>
    <t>Мероприятие №2 "Содержание и развитие тепловых сетей"</t>
  </si>
  <si>
    <t>Основное мероприятие по содержанию и развитию тепловых сетей</t>
  </si>
  <si>
    <t>Мероприятие №3 "Содержание и развитие объектов водопроводного хозяйства"</t>
  </si>
  <si>
    <t>Основное мероприятие по содержанию и развитию объектов водопроводного хозяйства</t>
  </si>
  <si>
    <t>Мероприятие №4 "Содержание и развитие объектов очистки сточных вод"</t>
  </si>
  <si>
    <t>Осуществление мероприятий по развитию и содержанию объектов очистки сточных вод</t>
  </si>
  <si>
    <t xml:space="preserve">Субсидии юридическим лицам (кроме некоммерческих организаций), индивидуальным предпринимателям, физическим лицам                                                                                                                                </t>
  </si>
  <si>
    <t xml:space="preserve">01 1 00 00000 </t>
  </si>
  <si>
    <t xml:space="preserve">01 1 01 00000 </t>
  </si>
  <si>
    <t xml:space="preserve">01 1 01 70010 </t>
  </si>
  <si>
    <t xml:space="preserve">01 1 02 00000 </t>
  </si>
  <si>
    <t>01 1 02 70020</t>
  </si>
  <si>
    <t xml:space="preserve">01 1 02 70020 </t>
  </si>
  <si>
    <t xml:space="preserve">01 1 03 00000 </t>
  </si>
  <si>
    <t>01 1 03 70030</t>
  </si>
  <si>
    <t xml:space="preserve">01 1 03 70030 </t>
  </si>
  <si>
    <t xml:space="preserve">01 1 04 00000 </t>
  </si>
  <si>
    <t xml:space="preserve">01 1 04 Г7770 </t>
  </si>
  <si>
    <t>Мероприятие №1 "Повышение энергетической эффективности очистных сооружений "</t>
  </si>
  <si>
    <t>Основные мероприятия по повышению энергетической эффективности очистных сооружений</t>
  </si>
  <si>
    <t>Мероприятие №2 "Повышение энергетической эффективности объектов теплоснабжения"</t>
  </si>
  <si>
    <t>Основные мероприятия по повышению энергетической эффективности объектов теплоснабжения</t>
  </si>
  <si>
    <t>Мероприятие №3 "Повышение энергетической эффективности водопроводных сетей и ВЗУ"</t>
  </si>
  <si>
    <t>Основные мероприятия по повышению энергетической эффективности водопроводных сетей и ВЗУ</t>
  </si>
  <si>
    <t xml:space="preserve">04 0 01 00000 </t>
  </si>
  <si>
    <t>04 0 01 07770</t>
  </si>
  <si>
    <t>04 0 02 00000</t>
  </si>
  <si>
    <t>04 0 02 70070</t>
  </si>
  <si>
    <t>04 0 03 00000</t>
  </si>
  <si>
    <t>04 0 03 70080</t>
  </si>
  <si>
    <t>99 0 00 03510</t>
  </si>
  <si>
    <t>Мероприятие №1 Наружное освещение</t>
  </si>
  <si>
    <t>Осуществление мероприятий по обслуживанию, содержанию и ремонту наружного освещения в муниципальном образовании городское поселение Богородское</t>
  </si>
  <si>
    <t>01 3 00 00000</t>
  </si>
  <si>
    <t>01 3 01 00000</t>
  </si>
  <si>
    <t>01 3 01 76100</t>
  </si>
  <si>
    <t>Мероприятие №2 "Содержание внутриквартальных дорог, внутридворовых проездов и инженерных сооружений на них"</t>
  </si>
  <si>
    <t>Осуществление основных мероприятий</t>
  </si>
  <si>
    <t>01 3 02 00000</t>
  </si>
  <si>
    <t>01 3 02 76200</t>
  </si>
  <si>
    <t>Мероприятие №3 "Озеленение"</t>
  </si>
  <si>
    <t>01 3 03 00000</t>
  </si>
  <si>
    <t>01 3 03 76300</t>
  </si>
  <si>
    <t>Мероприятия №4 "Организация и содержание мест захоронения"</t>
  </si>
  <si>
    <t>01 3 04 00000</t>
  </si>
  <si>
    <t>01 3 04 76400</t>
  </si>
  <si>
    <t>01 3 05 00000</t>
  </si>
  <si>
    <t>01 3 05 76500</t>
  </si>
  <si>
    <t>Мероприятие №1 "Архитектурно-художественное освещение"</t>
  </si>
  <si>
    <t xml:space="preserve">Реализация основного мероприятия </t>
  </si>
  <si>
    <t>Мероприятие №2 "Создание эстетически приятной функционально комфортной пешеходной зоны"</t>
  </si>
  <si>
    <t>03 0 00 00000</t>
  </si>
  <si>
    <t>03 0 01 00000</t>
  </si>
  <si>
    <t xml:space="preserve">05 </t>
  </si>
  <si>
    <t xml:space="preserve">03 </t>
  </si>
  <si>
    <t>03 0 02 00000</t>
  </si>
  <si>
    <t>03 0 02 00030</t>
  </si>
  <si>
    <t>99 0 00 06100</t>
  </si>
  <si>
    <t>99 0 00 06200</t>
  </si>
  <si>
    <t>99 0 00 06500</t>
  </si>
  <si>
    <t>Подпрограмма № 1 "Организация занятости и отдыха молодёжи в летнее время"</t>
  </si>
  <si>
    <t>Реализация мероприятий</t>
  </si>
  <si>
    <t>Подпрограмма № 2 "Проведение мероприятий для детей и молодежи"</t>
  </si>
  <si>
    <t>05 0 00 00000</t>
  </si>
  <si>
    <t>05 1 00 00000</t>
  </si>
  <si>
    <t>05 1 01 00000</t>
  </si>
  <si>
    <t>05 1 01 70090</t>
  </si>
  <si>
    <t>05 1 02 00000</t>
  </si>
  <si>
    <t>05 1 02 70100</t>
  </si>
  <si>
    <t>05 2 00 00000</t>
  </si>
  <si>
    <t>05 2 01 00000</t>
  </si>
  <si>
    <t>05 2 01 70110</t>
  </si>
  <si>
    <t>Реализация мероприятий на обеспечение деятельности (оказания услуг) домов культур, досуговых центров</t>
  </si>
  <si>
    <t>06 0 00 00000</t>
  </si>
  <si>
    <t>06 1 00 00000</t>
  </si>
  <si>
    <t>Реализация мероприятий  по обеспечению деятельности (оказания услуг) библиотек</t>
  </si>
  <si>
    <t>06 2 00 00000</t>
  </si>
  <si>
    <t>Реализация мероприятий по обеспечению деятельности и развитие музейного дела</t>
  </si>
  <si>
    <t>08 0 00 00000</t>
  </si>
  <si>
    <t>Мероприятие №1 "Организация и проведение  мероприятий различного уровня"</t>
  </si>
  <si>
    <t>12 0 00 00000</t>
  </si>
  <si>
    <t>12 0 01 00000</t>
  </si>
  <si>
    <t>12 0 01 40010</t>
  </si>
  <si>
    <t>12 0 02 00000</t>
  </si>
  <si>
    <t>12 0 03 00000</t>
  </si>
  <si>
    <t>12 0 04 00000</t>
  </si>
  <si>
    <t>99 0 00 40010</t>
  </si>
  <si>
    <t>99 0 00 49100</t>
  </si>
  <si>
    <t>Социальное обеспечение и иные выплаты населению</t>
  </si>
  <si>
    <t xml:space="preserve">Социальные выплаты гражданам, кроме публичных
нормативных социальных выплат
</t>
  </si>
  <si>
    <t>300</t>
  </si>
  <si>
    <t>320</t>
  </si>
  <si>
    <t>09 0 00 00000</t>
  </si>
  <si>
    <t>09 0 01 00000</t>
  </si>
  <si>
    <t>09 0 01 70140</t>
  </si>
  <si>
    <t>Реализация мероприятий по развитию  физической культуры и массового спорта</t>
  </si>
  <si>
    <t>10  0 00 00000</t>
  </si>
  <si>
    <t xml:space="preserve">Мероприятие №1 </t>
  </si>
  <si>
    <t>11 0 00 00000</t>
  </si>
  <si>
    <t>11 0 01 00000</t>
  </si>
  <si>
    <t>99 0 00 04530</t>
  </si>
  <si>
    <t>99 0 00 04570</t>
  </si>
  <si>
    <t>Мероприятие №1 Организация и проведение тематических мероприятий по профилактике экстремистских проявлений среди молодежи</t>
  </si>
  <si>
    <t>16 0 01 00000</t>
  </si>
  <si>
    <t>17 0 00 00000</t>
  </si>
  <si>
    <t>Мероприятие №1 Обеспечение реализации Программы</t>
  </si>
  <si>
    <t>17 0 01 00000</t>
  </si>
  <si>
    <t>Реализация мероприятий по обеспечении реализации Программы</t>
  </si>
  <si>
    <t>Реализация мероприятий по оборудованию общественных мест и мест с массовым пребыванием людей поселения системами видеонаблюдения</t>
  </si>
  <si>
    <t>Проведение мероприятий по  организации и проведению тематических мероприятий по профилактике экстремистских проявлений среди молодежи</t>
  </si>
  <si>
    <t>02 0 00 00000</t>
  </si>
  <si>
    <t>02 0 00 96020</t>
  </si>
  <si>
    <t>02 0 00 96030</t>
  </si>
  <si>
    <t xml:space="preserve">Публичные нормативные социальные выплаты гражданам
</t>
  </si>
  <si>
    <t xml:space="preserve">Социальное обеспечение и иные выплаты населению
</t>
  </si>
  <si>
    <t>15 0 01 00000</t>
  </si>
  <si>
    <t>Реализация мероприятий по содержанию и ремонту муниципальных автомобильных дорог общего пользования</t>
  </si>
  <si>
    <t>Мероприятие №1 Содержание и ремонт муниципальных автомобильных дорог общего пользования</t>
  </si>
  <si>
    <t>Подпрограмма № 3 "Благоустройство городского поселения Богородское на 2015-2019 годы"</t>
  </si>
  <si>
    <t>Подпрограмма «Обеспечение жильем молодых семей»</t>
  </si>
  <si>
    <t>Основное мероприятие «Оказание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дома»</t>
  </si>
  <si>
    <t>Субсидии на мероприятия подпрограммы «Обеспечение жильем молодых семей» государственной программы Московской области «Жилище»</t>
  </si>
  <si>
    <t>"Обеспечение жильем молодых семей" федеральной целевой программы "Жилище"</t>
  </si>
  <si>
    <t>09 2 00 00000</t>
  </si>
  <si>
    <t>09 2 01 00000</t>
  </si>
  <si>
    <t>09 2 01 R0200</t>
  </si>
  <si>
    <t>Государственная программа Московской области «Жилище»</t>
  </si>
  <si>
    <t>09 2 01 50200</t>
  </si>
  <si>
    <t>Государственная программа Московской области "Культура Подмосковья"</t>
  </si>
  <si>
    <t>02 9 00 00000</t>
  </si>
  <si>
    <t>Основное мероприятие "Повышение заработной платы работникам муниципальных учреждений культуры Московской области</t>
  </si>
  <si>
    <t>Софинансирование расходов на повышение заработной платы работникам муниципальных учреждений Московской области в сферах образования, культуры, физической культуры и спорта</t>
  </si>
  <si>
    <t>02 9 03 00000</t>
  </si>
  <si>
    <t>02 9 03 60440</t>
  </si>
  <si>
    <t>Подпрограмма № 2 «Повышение заработной платы работников муниципальных учреждений культуры городского поселения Богородское в 2016 году»</t>
  </si>
  <si>
    <t>Основное мероприятие "Повышение заработной платы работникам муниципальных учреждений культуры городского поселения Богородское"</t>
  </si>
  <si>
    <t>12 1 00 00000</t>
  </si>
  <si>
    <t>Софинансирование расходов на повышение заработной платы работникам муниципальных учреждений Московской области в сферах образования, культуры, физической культуры и спорта за счёт средств местного бюджета</t>
  </si>
  <si>
    <t>12 1 01 00000</t>
  </si>
  <si>
    <t>12 1 01 S0440</t>
  </si>
  <si>
    <t>Мероприятие № 1 «Оформление земельных участков под спортивные объекты»</t>
  </si>
  <si>
    <t>18 0 00 00000</t>
  </si>
  <si>
    <t>Проведение мероприятий по землеустройству и землепользованию</t>
  </si>
  <si>
    <t>Мероприятие № 2 «Строительство лыжной трассы»</t>
  </si>
  <si>
    <t>Мероприятие № 3 «Ремонт и строительство спортивных площадок»</t>
  </si>
  <si>
    <t>02 0 02 00000</t>
  </si>
  <si>
    <t>02 0 02 76700</t>
  </si>
  <si>
    <t>02 0 03 00000</t>
  </si>
  <si>
    <t>02 0 03 76800</t>
  </si>
  <si>
    <t>02 0 01 00000</t>
  </si>
  <si>
    <t>02 0 01 73410</t>
  </si>
  <si>
    <t xml:space="preserve">Муниципальная программа «Расширяя границы спорта»
</t>
  </si>
  <si>
    <t xml:space="preserve">Муниципальная программа "Расширяя границы спорта"
</t>
  </si>
  <si>
    <t>Муниципальная программа "Развитие и поддержка субъектов малого и среднего предпринимательства в муниципальном образовании городское поселение Богородское на 2017год"</t>
  </si>
  <si>
    <t>18 0 01 76800</t>
  </si>
  <si>
    <t xml:space="preserve">Предоставление субсидий иным юридическим лицам         </t>
  </si>
  <si>
    <t>код</t>
  </si>
  <si>
    <t>Ведомственная структура расходов</t>
  </si>
  <si>
    <t>Администрация городского поселения Богородское</t>
  </si>
  <si>
    <t>001</t>
  </si>
  <si>
    <t>Мероприятие № 1 «Поддержка субъектов малого и среднего предпринимательства»</t>
  </si>
  <si>
    <t>Совет депутатов городского поселения Богородское</t>
  </si>
  <si>
    <t>002</t>
  </si>
  <si>
    <t>Контрольно-счётная комиссия городского поселения Богородское</t>
  </si>
  <si>
    <t>МКУ "АРЦ"</t>
  </si>
  <si>
    <t>007</t>
  </si>
  <si>
    <t>004</t>
  </si>
  <si>
    <t>МКУК "Дом-музей поэта В.Ф. Бокова"</t>
  </si>
  <si>
    <t>005</t>
  </si>
  <si>
    <t>МКУК "ДЦ "Звёздный"</t>
  </si>
  <si>
    <t>006</t>
  </si>
  <si>
    <t>МКУ "ФОК "Лотос"</t>
  </si>
  <si>
    <t>Мероприятие № 1 Повышение уровня доступности объектов социальной сферы для инвалидов и маломобильных групп населения</t>
  </si>
  <si>
    <t>Мероприятие №5 "Прочие мероприятия по благоустройству"</t>
  </si>
  <si>
    <t>Мероприятие № 4 "Комплексный ремонт подъездов многоквартирных домов"</t>
  </si>
  <si>
    <t>Основное мероприятие по комплексному ремонту подъездов многоквартирных домов</t>
  </si>
  <si>
    <t>01 2 04 00000</t>
  </si>
  <si>
    <t>01 2 04 70041</t>
  </si>
  <si>
    <t xml:space="preserve">Муниципальная  программа «Содержание и развитие ЖКХ на территории городского поселения Богородское на 2015-2019 годы» </t>
  </si>
  <si>
    <t>Мероприятие № 1 "Организация летнего трудового отряда "Пчёлка"</t>
  </si>
  <si>
    <t>Мероприятие № 2 " Организация летней занятости и отдыха молодёжи "Дружный двор"</t>
  </si>
  <si>
    <t>Мероприятие №3 "Транспортные расходы в связи с участием в спортивных мероприятиях различного уровня"</t>
  </si>
  <si>
    <t>11 0 02 00000</t>
  </si>
  <si>
    <t>11 0 03 00000</t>
  </si>
  <si>
    <t>11 0 03 05140</t>
  </si>
  <si>
    <t xml:space="preserve">Бюджетные инвестиции 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</si>
  <si>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 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</si>
  <si>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                                                                                                                              </t>
  </si>
  <si>
    <t xml:space="preserve">Субсидии юридическим лицам (кроме некоммерческих организаций), индивидуальным предпринимателям, физическим лицам  - производителям товаров, работ, услуг  </t>
  </si>
  <si>
    <t>Осуществление основного мероприятия</t>
  </si>
  <si>
    <t xml:space="preserve">01 1 05 00000 </t>
  </si>
  <si>
    <t xml:space="preserve">01 1 05 70050 </t>
  </si>
  <si>
    <t>Мероприятие №5 "Техническое обслуживание резервуарной установки сжиженных углеводородных газов"</t>
  </si>
  <si>
    <t>Дополнительные мероприятия по развитию жилищно-коммунального хозяйства и социально-культурной сферы</t>
  </si>
  <si>
    <t>09 0 01 04400</t>
  </si>
  <si>
    <t>Исполнение судебных актов</t>
  </si>
  <si>
    <t>830</t>
  </si>
  <si>
    <t>Мероприятие № 4 «Повышение заработной платы работников муниципальных учреждений культуры городского поселения Богородское в 2017 году»</t>
  </si>
  <si>
    <t>12 0 04 S0440</t>
  </si>
  <si>
    <t>12 0 04 60440</t>
  </si>
  <si>
    <t xml:space="preserve">01 1 06 00000 </t>
  </si>
  <si>
    <t xml:space="preserve">01 1 06 70060 </t>
  </si>
  <si>
    <t>Мероприятие №6 "Содержание и развитие сетей газоснабжения"</t>
  </si>
  <si>
    <t>Муниципальная программа «Культура в муниципальном образовании городское поселение Богородское на 2018 год»</t>
  </si>
  <si>
    <t>Муниципальная программа «Культура в муниципальном образовании городское поселение Богородское на 2017 год» остатки</t>
  </si>
  <si>
    <t>15 0 02 00000</t>
  </si>
  <si>
    <t>15 0 02 S0240</t>
  </si>
  <si>
    <t xml:space="preserve">Мероприятие №2 Софинансирование работ по ремонту автомобильных дорог общего пользования муниципального образования городское поселение Богородское </t>
  </si>
  <si>
    <t>Софинансирование работ по ремонту автомобильных дорог общего пользования муниципального образования городское поселение Богородское за счёт средств местного бюджета</t>
  </si>
  <si>
    <t xml:space="preserve">Муниципальная  программа «Содержание и развитие ЖКХ на территории городского поселения Богородское на 2015 -2019 годы» </t>
  </si>
  <si>
    <t xml:space="preserve"> Бюджета муниципального образования городское поселение Богородское на 2019 год</t>
  </si>
  <si>
    <t>СУММА 2019г (тыс.руб.)</t>
  </si>
  <si>
    <t>94 0 00 00000</t>
  </si>
  <si>
    <t>94 0 00 00076</t>
  </si>
  <si>
    <t>13 0 00 L4970</t>
  </si>
  <si>
    <t>Подпрограмма № 1 "Организация досуга и предоставление услуг в сфере культуры"</t>
  </si>
  <si>
    <t>Муниципальная программа «Развитие и функционирование МКУК "ДЦ "Звездный" на 2019-2021 годы</t>
  </si>
  <si>
    <t>Подпрограмма №2 «Развитие библиотечного дела»</t>
  </si>
  <si>
    <t xml:space="preserve">Муниципальная программа «Организационное обеспечение деятельности органов местного самоуправления в муниципальном образовании городское поселение Богородское на 2019-2021 годы» </t>
  </si>
  <si>
    <t>Муниципальная программа «Обеспечение деятельности и развитие музейного дела муниципального казенного учреждения культуры «Дом-музей поэта В.Ф. Бокова на 2019-2021 годы»</t>
  </si>
  <si>
    <t>Муниципальная программа «Развитие физической культуры и массового спорта в муниципальном образовании городское поселение Богородское на 2019-2021 годы»</t>
  </si>
  <si>
    <t>10 0 01 00000</t>
  </si>
  <si>
    <t>Мероприятие №1 Развитие физической культуры и массового спорта</t>
  </si>
  <si>
    <t>Мероприятие №2 Развитие массового спорта и общественного физкультурно-оздоровительного движения</t>
  </si>
  <si>
    <t>10 0 02 00000</t>
  </si>
  <si>
    <t>Реализация мероприятия по развитию массового спорта и общественного физкультурно-оздоровительного движения</t>
  </si>
  <si>
    <t>Мероприятие №3 Организация и проведение спортивных мероприятий</t>
  </si>
  <si>
    <t>Реализация мероприятий по организации и проведению спортивных мероприятий</t>
  </si>
  <si>
    <t>10 0 03 00000</t>
  </si>
  <si>
    <t>Муниципальная программа «Архитектурно-планировочная концепция по формированию привлекательного облика муниципального образования городское поселение Богородское на 2019-2021 год»</t>
  </si>
  <si>
    <t>Муниципальная программа «Обеспечение безопасности жизнедеятельности населения муниципального образования городское поселение Богородское на 2019-2021 годы»</t>
  </si>
  <si>
    <t>Мероприятие № 1 Подготовка населения и организаций к действиям в чрезвычайной ситуации в мирное и военное время</t>
  </si>
  <si>
    <t>Мероприятие №2 Организация и осуществление мероприятий по гражданской обороне, защите населения т территории поселения от чрезвычайных ситуаций природного и техногенного характера</t>
  </si>
  <si>
    <t>Мероприятие № 3 Обеспечение и укрепление пожарной безопасности</t>
  </si>
  <si>
    <t>Реализация мероприятий по обеспечению и  укреплению пожарной безопасности</t>
  </si>
  <si>
    <t>Муниципальная программа «Культура в муниципальном образовании городское поселение Богородское на 2019-2021 годы»</t>
  </si>
  <si>
    <t>Мероприятие №2 "Транспортные расходы в связи с участием в мероприятиях различного уровня"</t>
  </si>
  <si>
    <t>«Содержание и ремонт автомобильных дорог общего пользования местного значения Дорожного фонда городского поселения Богородское на 2019-2021 годы»</t>
  </si>
  <si>
    <t>Мероприятие №7 "Содержание и развитие сетей электроснабжения"</t>
  </si>
  <si>
    <t>Осуществление мероприятий по содержанию и развитию сетей электроснабжения</t>
  </si>
  <si>
    <t xml:space="preserve">Иные бюджетные ассигнования
     </t>
  </si>
  <si>
    <t xml:space="preserve">Иные бюджетные ассигнования
        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</si>
  <si>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</si>
  <si>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01 1 07 00000</t>
  </si>
  <si>
    <t>01 1 07 70070</t>
  </si>
  <si>
    <t xml:space="preserve">Муниципальная программа "Расширяя границы спорта на 2017-2019 годы"
</t>
  </si>
  <si>
    <t>Муниципальная программа  «Противодействие экстремизму и профилактика терроризма на территории муниципального образования городское поселение Богородское на 2019-2021 годы»</t>
  </si>
  <si>
    <t>18 0 01 00000</t>
  </si>
  <si>
    <t xml:space="preserve">Закупка товаров, работ и услуг для государственных (муниципальных) нужд      </t>
  </si>
  <si>
    <t xml:space="preserve">Иные закупки товаров, работ и услуг для обеспечения государственных (муниципальных) нужд </t>
  </si>
  <si>
    <t>0104</t>
  </si>
  <si>
    <t>администрация</t>
  </si>
  <si>
    <t>выборы</t>
  </si>
  <si>
    <t>0107</t>
  </si>
  <si>
    <t>резервный фонд</t>
  </si>
  <si>
    <t>содержание имущества</t>
  </si>
  <si>
    <t>0113</t>
  </si>
  <si>
    <t>мобилизация</t>
  </si>
  <si>
    <t>0204</t>
  </si>
  <si>
    <t>национальная эк-ка</t>
  </si>
  <si>
    <t>0412</t>
  </si>
  <si>
    <t>жилищ. Хоз-во</t>
  </si>
  <si>
    <t>соц.политика</t>
  </si>
  <si>
    <t>1001</t>
  </si>
  <si>
    <t>1201</t>
  </si>
  <si>
    <t>совет</t>
  </si>
  <si>
    <t>0102</t>
  </si>
  <si>
    <t>0103</t>
  </si>
  <si>
    <t>кск</t>
  </si>
  <si>
    <t>0106</t>
  </si>
  <si>
    <t>непрограммные расходы</t>
  </si>
  <si>
    <t>итого</t>
  </si>
  <si>
    <t xml:space="preserve">Иные бюджетные ассигнования      </t>
  </si>
  <si>
    <t>Мероприятие № 3 «Повышение заработной платы работников муниципальных учреждений культуры городского поселения Богородское в 2019 году»</t>
  </si>
  <si>
    <t>12 0 03 S0440</t>
  </si>
  <si>
    <t>Муниципальная  программа «Доступная среда на территории муниципального образования городское поселение Богородское на 2019-2021 годы"</t>
  </si>
  <si>
    <t>Муниципальная программа "Молодёжь муниципального образования городское поселение Богородское на 2018-2020 годы"</t>
  </si>
  <si>
    <t>Муниципальная программа "Доступная среда в муниципальном образовании городское поселение Богородское на 2019-2021 годы"</t>
  </si>
  <si>
    <t>Муниципальная программа "Развитие и поддержка субъектов малого и среднего предпринимательства в муниципальном образовании городское поселение Богородское на 2019-2021 годы"</t>
  </si>
  <si>
    <t>03 0 01 00120</t>
  </si>
  <si>
    <t>06 1 00 44990</t>
  </si>
  <si>
    <t>06 2 00 45990</t>
  </si>
  <si>
    <t>08 0 00 46990</t>
  </si>
  <si>
    <t>09 0 01 70240</t>
  </si>
  <si>
    <t>10 0 01 40990</t>
  </si>
  <si>
    <t>10 0 02 40880</t>
  </si>
  <si>
    <t>10 0 03 40770</t>
  </si>
  <si>
    <t>12 0 01 40100</t>
  </si>
  <si>
    <t>12 0 02 40200</t>
  </si>
  <si>
    <t>14 0 01 02210</t>
  </si>
  <si>
    <t>14 0 02 02220</t>
  </si>
  <si>
    <t>14 0 03 02230</t>
  </si>
  <si>
    <t>15 0 01 70260</t>
  </si>
  <si>
    <t>16 0 01 70270</t>
  </si>
  <si>
    <t>17 0 01 70700</t>
  </si>
  <si>
    <t>18 0 01 77800</t>
  </si>
  <si>
    <t>Мероприятие №1 Оборудование общественных мест и мест с массовым пребыванием людей поселения системами видеонаблюдения</t>
  </si>
  <si>
    <t>16 0 01 70280</t>
  </si>
  <si>
    <t>99 0 00 05220</t>
  </si>
  <si>
    <t>Муниципальная программа «Развитие муниципальной службы в муниципальном образовании городское поселение Богородское на 2019-2021 годы»</t>
  </si>
  <si>
    <t>Мероприятие №1 "Мероприятия по развитию муниципальной службы"</t>
  </si>
  <si>
    <t>Мероприятие №2 "Мероприятия, направленные на противодействие коррупции на муниципальной службе"</t>
  </si>
  <si>
    <t xml:space="preserve">Мероприятие №3 Мероприятия, направленные на улучшение условий труда и сохранение здоровья муниципальных служащих </t>
  </si>
  <si>
    <t>11 0 01 44410</t>
  </si>
  <si>
    <t>11 0 02 44420</t>
  </si>
  <si>
    <t>11 0 03 44430</t>
  </si>
  <si>
    <t>Подпрограмма № 1  «Реконструкция, модернизация объектов коммунального хозяйства городского поселения Богородское на 2015-2019 годы»</t>
  </si>
  <si>
    <t>01 1 00 00000</t>
  </si>
  <si>
    <t>Софинансирование работ по доступу к электронным сервисам цифровой инфраструктуры в сфере жилищно-коммунального хозяйства за счет средств местного бюджета</t>
  </si>
  <si>
    <t>Софинансирование работ по предоставлению доступа  к электронным сервисам цифровой инфраструктуры в сфере жилищно-коммунального хозяйства за счет средств бюджета Московской области в рамках государственной программы Московской области "Цифровое Подмосковье" на 2018-2021 годы</t>
  </si>
  <si>
    <t>Связь и информатика</t>
  </si>
  <si>
    <t>Приобретение техники для нужд благоустройства территорий муниципальных образований Московской области за счёт средств бюджета Московской области в рамках государственной программы Московской области «Формирование современной комфортной городской среды»</t>
  </si>
  <si>
    <t>Софинансирование работ по капитальному ремонту и  ремонту автомобильных дорог общего пользования населённых пунктов за счёт средств бюджета Московской области в рамках государственной программы Московской области "Развитие и функционирование дорожно-транспортного комплекса" на 2017-2021 годы</t>
  </si>
  <si>
    <t>Муниципальная  программа «Доступная среда на территории муниципального образования городское поселение Богородское "на 2018-2020 годы</t>
  </si>
  <si>
    <t>Муниципальная программа «Мероприятия по развитию теплоснабжения на территории  городского поселения Богородское на 2013-2014 годы»</t>
  </si>
  <si>
    <t>Софинансирование за счёт средств местного бюджета на приобретение техники для нужд благоустройства территорий муниципального образования</t>
  </si>
  <si>
    <t xml:space="preserve"> Мероприятие №1 "Организация мероприятий для детей и молодежи, пропаганда здорового образа жизни"</t>
  </si>
  <si>
    <t>Муниципальная  программа «Доступная среда на территории муниципального образования городское поселение Богородское "на 2015-2017 годы</t>
  </si>
  <si>
    <t>Муниципальная программа "Доступная среда в муниципальном образовании городское поселение Богородское "на 2018-2020 годы"</t>
  </si>
  <si>
    <t>Муниципальная программа  «Противодействие экстремизму и профилактика терроризма на территории муниципального образования городское поселение Богородское на 2018 год»  (бюджетные обязательства 2018 года)</t>
  </si>
  <si>
    <t>Мероприятие №2 Оборудование общественных мест и мест с массовым пребыванием людей поселения системами видеонаблюдения</t>
  </si>
  <si>
    <t>16 0 02 00000</t>
  </si>
  <si>
    <t>16 0 02 70170</t>
  </si>
  <si>
    <t>Муниципальная программа «Содержание и ремонт автомобильных дорог общего пользования местного значения Дорожного фонда городского поселения Богородское на 2018 год»  (бюджетные обязательства 2018 года)</t>
  </si>
  <si>
    <t>15 0 01 70160</t>
  </si>
  <si>
    <t>Мероприятие №7 "Содержание и развитие сетей электроснабжения" (бюджетные обязательства 2018 года)</t>
  </si>
  <si>
    <t>Мероприятие №1 Наружное освещение (бюджетные обязательства 2018 года)</t>
  </si>
  <si>
    <t>Мероприятие №2 "Содержание внутриквартальных дорог, внутридворовых проездов и инженерных сооружений на них" (бюджетные обязательства 2018 года)</t>
  </si>
  <si>
    <t>Муниципальная программа «Организационное обеспечение деятельности органов местного самоуправления в муниципальном образовании городское поселение Богородское на 2018 год» (бюджетные обязательства 2018 года)</t>
  </si>
  <si>
    <t>17 0 01 70180</t>
  </si>
  <si>
    <t>Муниципальная программа «Развитие культуры в муниципальном образовании городское поселение Богородское на 2018 год" (бюджетные обязательства 2018 года)</t>
  </si>
  <si>
    <t>Подпрограмма № 1 "Организация культурного досуга жителей городского поселения Богородское"</t>
  </si>
  <si>
    <t>Подпрограмма №2 «Развитие библиотечного дела и популяризация чтения»</t>
  </si>
  <si>
    <t>06 1 00 41990</t>
  </si>
  <si>
    <t>06 2 00 43990</t>
  </si>
  <si>
    <t>Муниципальная программа «Обеспечение деятельности и развитие музейного дела муниципального казенного учреждения культуры «Дом-музей поэта В.Ф. Бокова на 2018 год» (бюджетные обязательства 2018 года)</t>
  </si>
  <si>
    <t>08 0 00 42990</t>
  </si>
  <si>
    <t>Муниципальная программа «Развитие физической культуры и массового спорта в муниципальном образовании городское поселение Богородское на 2018 год» (бюджетные обязательства 2018 года)</t>
  </si>
  <si>
    <t>Подпрограмма №1 Создание условий гражданам поселения для занятия физической культурой и массовым спортом в городском поселении Богородское путем развития инфраструктуры МКУ «ФОК «ЛОТОС» на 2018 год</t>
  </si>
  <si>
    <t>Мероприятие по обеспечении деятельности учреждения</t>
  </si>
  <si>
    <t>10 0 00 00000</t>
  </si>
  <si>
    <t>10 1 00 00000</t>
  </si>
  <si>
    <t>10 1 01 00000</t>
  </si>
  <si>
    <t>10 1 01 48990</t>
  </si>
  <si>
    <t>Федеральный проект «Цифровое государственное управление»  в рамках государственной программы Московской области "Цифровое Подмосковье" на 2018-2021 годы</t>
  </si>
  <si>
    <t>01 1 D6 00000</t>
  </si>
  <si>
    <t>Федеральный проект «Формирование комфортной городской среды» в рамках государственной программы Московской области «Формирование современной комфортной городской среды»</t>
  </si>
  <si>
    <t>01 3 F2 00000</t>
  </si>
  <si>
    <t>01 3 F2 61360</t>
  </si>
  <si>
    <t>01 3 F2 S1360</t>
  </si>
  <si>
    <t>Софинансирование расходов за счет средств федерального бюджета на реализацию подпрограммы "Обеспечение жильем молодых семей" государственной программы Московской области "Жилище" на 2017-2027 годы</t>
  </si>
  <si>
    <t>Охрана семьи и детства</t>
  </si>
  <si>
    <t>Софинансирование расходов за счет средств  бюджета Московской области на реализацию подпрограммы "Обеспечение жильем молодых семей" государственной программы Московской области "Жилище" на 2017-2027 годы</t>
  </si>
  <si>
    <t>Софинансирование расходов за счет средств местного бюджета на реализацию подпрограммы "Обеспечение жильем молодых семей" государственной программы Московской области "Жилище" на 2017-2027 годы</t>
  </si>
  <si>
    <t>01 1 D6 60940</t>
  </si>
  <si>
    <t>10 0 02 04400</t>
  </si>
  <si>
    <t>Муниципальная программа "«Обеспечение жильем молодых семей муниципального образования городское поселение Богородское на 2016-2020 годы»"</t>
  </si>
  <si>
    <t>Непрограммные расходы бюджета муниципального образования по мобилизационной и вневойсковой подготовке</t>
  </si>
  <si>
    <t>Мероприятие по осуществлению первичного воинского учета на территориях, где отсутствуют военные комиссариаты</t>
  </si>
  <si>
    <t>99 0 00 01180</t>
  </si>
  <si>
    <t>Приложение № 2</t>
  </si>
  <si>
    <t>к Решению Совета депутатов</t>
  </si>
  <si>
    <t xml:space="preserve">Сергиево-Посадского </t>
  </si>
  <si>
    <t>городского округа</t>
  </si>
  <si>
    <t>Московской области</t>
  </si>
  <si>
    <t>от "_____"______________ 2019 г. ;№ ______</t>
  </si>
  <si>
    <t>Приложение №3</t>
  </si>
  <si>
    <t>к Решению городского поселения</t>
  </si>
  <si>
    <t>Богородское Сергиево-Посадского</t>
  </si>
  <si>
    <t>муниципального района</t>
  </si>
  <si>
    <t>от 19 ноября 2018г. № 166/12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</si>
</sst>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0&quot;р.&quot;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"/>
    <numFmt numFmtId="188" formatCode="#,##0.00000"/>
    <numFmt numFmtId="189" formatCode="#,##0.0000"/>
    <numFmt numFmtId="190" formatCode="#,##0.000_р_."/>
    <numFmt numFmtId="191" formatCode="0.00000"/>
    <numFmt numFmtId="192" formatCode="0.0000"/>
    <numFmt numFmtId="193" formatCode="[$-FC19]d\ mmmm\ yyyy\ &quot;г.&quot;"/>
  </numFmts>
  <fonts count="52">
    <font>
      <sz val="10"/>
      <name val="Arial Cyr"/>
      <family val="0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3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wrapText="1"/>
    </xf>
    <xf numFmtId="0" fontId="1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187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left" vertical="top"/>
    </xf>
    <xf numFmtId="49" fontId="2" fillId="0" borderId="0" xfId="0" applyNumberFormat="1" applyFont="1" applyFill="1" applyAlignment="1">
      <alignment horizontal="left" vertical="top" wrapText="1"/>
    </xf>
    <xf numFmtId="49" fontId="6" fillId="0" borderId="0" xfId="0" applyNumberFormat="1" applyFont="1" applyFill="1" applyAlignment="1">
      <alignment horizontal="left" vertical="top" wrapText="1"/>
    </xf>
    <xf numFmtId="4" fontId="1" fillId="0" borderId="0" xfId="0" applyNumberFormat="1" applyFont="1" applyFill="1" applyAlignment="1">
      <alignment horizontal="left" vertical="top"/>
    </xf>
    <xf numFmtId="49" fontId="1" fillId="0" borderId="0" xfId="0" applyNumberFormat="1" applyFont="1" applyFill="1" applyAlignment="1">
      <alignment horizontal="left" vertical="top"/>
    </xf>
    <xf numFmtId="49" fontId="1" fillId="0" borderId="0" xfId="0" applyNumberFormat="1" applyFont="1" applyFill="1" applyAlignment="1">
      <alignment vertical="top" wrapText="1"/>
    </xf>
    <xf numFmtId="49" fontId="4" fillId="0" borderId="0" xfId="0" applyNumberFormat="1" applyFont="1" applyFill="1" applyAlignment="1">
      <alignment vertical="top" wrapText="1"/>
    </xf>
    <xf numFmtId="4" fontId="4" fillId="0" borderId="10" xfId="0" applyNumberFormat="1" applyFont="1" applyFill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4" fontId="1" fillId="0" borderId="10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4" fontId="3" fillId="0" borderId="10" xfId="0" applyNumberFormat="1" applyFont="1" applyFill="1" applyBorder="1" applyAlignment="1">
      <alignment vertical="top" wrapText="1"/>
    </xf>
    <xf numFmtId="49" fontId="5" fillId="0" borderId="0" xfId="0" applyNumberFormat="1" applyFont="1" applyFill="1" applyAlignment="1">
      <alignment vertical="top" wrapText="1"/>
    </xf>
    <xf numFmtId="188" fontId="4" fillId="0" borderId="10" xfId="0" applyNumberFormat="1" applyFont="1" applyFill="1" applyBorder="1" applyAlignment="1">
      <alignment vertical="top" wrapText="1"/>
    </xf>
    <xf numFmtId="188" fontId="1" fillId="0" borderId="10" xfId="0" applyNumberFormat="1" applyFont="1" applyFill="1" applyBorder="1" applyAlignment="1">
      <alignment vertical="top" wrapText="1"/>
    </xf>
    <xf numFmtId="188" fontId="1" fillId="0" borderId="0" xfId="0" applyNumberFormat="1" applyFont="1" applyFill="1" applyBorder="1" applyAlignment="1">
      <alignment vertical="top" wrapText="1"/>
    </xf>
    <xf numFmtId="189" fontId="4" fillId="0" borderId="10" xfId="0" applyNumberFormat="1" applyFont="1" applyFill="1" applyBorder="1" applyAlignment="1">
      <alignment vertical="top" wrapText="1"/>
    </xf>
    <xf numFmtId="189" fontId="1" fillId="0" borderId="10" xfId="0" applyNumberFormat="1" applyFont="1" applyFill="1" applyBorder="1" applyAlignment="1">
      <alignment vertical="top" wrapText="1"/>
    </xf>
    <xf numFmtId="4" fontId="5" fillId="0" borderId="10" xfId="0" applyNumberFormat="1" applyFont="1" applyFill="1" applyBorder="1" applyAlignment="1">
      <alignment vertical="top" wrapText="1"/>
    </xf>
    <xf numFmtId="0" fontId="5" fillId="0" borderId="0" xfId="0" applyFont="1" applyFill="1" applyAlignment="1">
      <alignment vertical="top" wrapText="1"/>
    </xf>
    <xf numFmtId="187" fontId="3" fillId="0" borderId="10" xfId="0" applyNumberFormat="1" applyFont="1" applyFill="1" applyBorder="1" applyAlignment="1">
      <alignment vertical="top" wrapText="1"/>
    </xf>
    <xf numFmtId="187" fontId="5" fillId="0" borderId="10" xfId="0" applyNumberFormat="1" applyFont="1" applyFill="1" applyBorder="1" applyAlignment="1">
      <alignment vertical="top" wrapText="1"/>
    </xf>
    <xf numFmtId="187" fontId="1" fillId="0" borderId="10" xfId="0" applyNumberFormat="1" applyFont="1" applyFill="1" applyBorder="1" applyAlignment="1">
      <alignment vertical="top" wrapText="1"/>
    </xf>
    <xf numFmtId="49" fontId="3" fillId="0" borderId="0" xfId="0" applyNumberFormat="1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49" fontId="4" fillId="0" borderId="0" xfId="0" applyNumberFormat="1" applyFont="1" applyFill="1" applyAlignment="1">
      <alignment vertical="top"/>
    </xf>
    <xf numFmtId="49" fontId="1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vertical="top"/>
    </xf>
    <xf numFmtId="49" fontId="3" fillId="0" borderId="0" xfId="0" applyNumberFormat="1" applyFont="1" applyFill="1" applyAlignment="1">
      <alignment vertical="top"/>
    </xf>
    <xf numFmtId="189" fontId="5" fillId="0" borderId="10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49" fontId="14" fillId="0" borderId="11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188" fontId="14" fillId="0" borderId="1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/>
    </xf>
    <xf numFmtId="49" fontId="1" fillId="0" borderId="11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vertical="top" wrapText="1"/>
    </xf>
    <xf numFmtId="180" fontId="1" fillId="0" borderId="11" xfId="0" applyNumberFormat="1" applyFont="1" applyFill="1" applyBorder="1" applyAlignment="1">
      <alignment vertical="top" wrapText="1"/>
    </xf>
    <xf numFmtId="49" fontId="1" fillId="0" borderId="11" xfId="0" applyNumberFormat="1" applyFont="1" applyFill="1" applyBorder="1" applyAlignment="1">
      <alignment vertical="top" wrapText="1" shrinkToFit="1"/>
    </xf>
    <xf numFmtId="4" fontId="1" fillId="0" borderId="11" xfId="0" applyNumberFormat="1" applyFont="1" applyFill="1" applyBorder="1" applyAlignment="1">
      <alignment vertical="top" wrapText="1"/>
    </xf>
    <xf numFmtId="188" fontId="1" fillId="0" borderId="11" xfId="0" applyNumberFormat="1" applyFont="1" applyFill="1" applyBorder="1" applyAlignment="1">
      <alignment vertical="top" wrapText="1"/>
    </xf>
    <xf numFmtId="49" fontId="1" fillId="0" borderId="0" xfId="0" applyNumberFormat="1" applyFont="1" applyFill="1" applyAlignment="1">
      <alignment horizontal="left"/>
    </xf>
    <xf numFmtId="49" fontId="3" fillId="0" borderId="11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180" fontId="3" fillId="0" borderId="11" xfId="0" applyNumberFormat="1" applyFont="1" applyFill="1" applyBorder="1" applyAlignment="1">
      <alignment vertical="top" wrapText="1"/>
    </xf>
    <xf numFmtId="4" fontId="3" fillId="0" borderId="11" xfId="0" applyNumberFormat="1" applyFont="1" applyFill="1" applyBorder="1" applyAlignment="1">
      <alignment vertical="top" wrapText="1"/>
    </xf>
    <xf numFmtId="188" fontId="3" fillId="0" borderId="11" xfId="0" applyNumberFormat="1" applyFont="1" applyFill="1" applyBorder="1" applyAlignment="1">
      <alignment vertical="top" wrapText="1"/>
    </xf>
    <xf numFmtId="49" fontId="5" fillId="0" borderId="11" xfId="0" applyNumberFormat="1" applyFont="1" applyFill="1" applyBorder="1" applyAlignment="1">
      <alignment vertical="top" wrapText="1" shrinkToFit="1"/>
    </xf>
    <xf numFmtId="49" fontId="5" fillId="0" borderId="11" xfId="0" applyNumberFormat="1" applyFont="1" applyFill="1" applyBorder="1" applyAlignment="1">
      <alignment horizontal="center" vertical="top" wrapText="1"/>
    </xf>
    <xf numFmtId="49" fontId="5" fillId="0" borderId="11" xfId="0" applyNumberFormat="1" applyFont="1" applyFill="1" applyBorder="1" applyAlignment="1">
      <alignment vertical="top" wrapText="1"/>
    </xf>
    <xf numFmtId="180" fontId="5" fillId="0" borderId="11" xfId="0" applyNumberFormat="1" applyFont="1" applyFill="1" applyBorder="1" applyAlignment="1">
      <alignment vertical="top" wrapText="1"/>
    </xf>
    <xf numFmtId="4" fontId="5" fillId="0" borderId="11" xfId="0" applyNumberFormat="1" applyFont="1" applyFill="1" applyBorder="1" applyAlignment="1">
      <alignment vertical="top" wrapText="1"/>
    </xf>
    <xf numFmtId="188" fontId="5" fillId="0" borderId="11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vertical="top" wrapText="1" shrinkToFit="1"/>
    </xf>
    <xf numFmtId="187" fontId="1" fillId="0" borderId="11" xfId="0" applyNumberFormat="1" applyFont="1" applyFill="1" applyBorder="1" applyAlignment="1">
      <alignment vertical="top" wrapText="1"/>
    </xf>
    <xf numFmtId="49" fontId="1" fillId="0" borderId="11" xfId="0" applyNumberFormat="1" applyFont="1" applyFill="1" applyBorder="1" applyAlignment="1">
      <alignment horizontal="left" vertical="top" wrapText="1" shrinkToFit="1"/>
    </xf>
    <xf numFmtId="49" fontId="1" fillId="0" borderId="12" xfId="0" applyNumberFormat="1" applyFont="1" applyFill="1" applyBorder="1" applyAlignment="1">
      <alignment horizontal="center" vertical="top" wrapText="1"/>
    </xf>
    <xf numFmtId="189" fontId="1" fillId="0" borderId="11" xfId="0" applyNumberFormat="1" applyFont="1" applyFill="1" applyBorder="1" applyAlignment="1">
      <alignment vertical="top" wrapText="1"/>
    </xf>
    <xf numFmtId="187" fontId="3" fillId="0" borderId="11" xfId="0" applyNumberFormat="1" applyFont="1" applyFill="1" applyBorder="1" applyAlignment="1">
      <alignment vertical="top" wrapText="1"/>
    </xf>
    <xf numFmtId="187" fontId="5" fillId="0" borderId="11" xfId="0" applyNumberFormat="1" applyFont="1" applyFill="1" applyBorder="1" applyAlignment="1">
      <alignment vertical="top" wrapText="1"/>
    </xf>
    <xf numFmtId="187" fontId="14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180" fontId="3" fillId="0" borderId="1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188" fontId="3" fillId="0" borderId="11" xfId="0" applyNumberFormat="1" applyFont="1" applyFill="1" applyBorder="1" applyAlignment="1">
      <alignment horizontal="center" vertical="center" wrapText="1"/>
    </xf>
    <xf numFmtId="187" fontId="3" fillId="0" borderId="11" xfId="0" applyNumberFormat="1" applyFont="1" applyFill="1" applyBorder="1" applyAlignment="1">
      <alignment horizontal="center" vertical="center" wrapText="1"/>
    </xf>
    <xf numFmtId="189" fontId="1" fillId="0" borderId="13" xfId="0" applyNumberFormat="1" applyFont="1" applyFill="1" applyBorder="1" applyAlignment="1">
      <alignment vertical="top" wrapText="1"/>
    </xf>
    <xf numFmtId="187" fontId="1" fillId="0" borderId="14" xfId="0" applyNumberFormat="1" applyFont="1" applyFill="1" applyBorder="1" applyAlignment="1">
      <alignment vertical="top" wrapText="1"/>
    </xf>
    <xf numFmtId="4" fontId="1" fillId="0" borderId="14" xfId="0" applyNumberFormat="1" applyFont="1" applyFill="1" applyBorder="1" applyAlignment="1">
      <alignment vertical="top" wrapText="1"/>
    </xf>
    <xf numFmtId="49" fontId="0" fillId="0" borderId="0" xfId="0" applyNumberFormat="1" applyAlignment="1">
      <alignment/>
    </xf>
    <xf numFmtId="189" fontId="0" fillId="0" borderId="0" xfId="0" applyNumberFormat="1" applyAlignment="1">
      <alignment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189" fontId="0" fillId="0" borderId="11" xfId="0" applyNumberFormat="1" applyBorder="1" applyAlignment="1">
      <alignment/>
    </xf>
    <xf numFmtId="0" fontId="0" fillId="0" borderId="11" xfId="0" applyFill="1" applyBorder="1" applyAlignment="1">
      <alignment/>
    </xf>
    <xf numFmtId="189" fontId="16" fillId="0" borderId="11" xfId="0" applyNumberFormat="1" applyFont="1" applyBorder="1" applyAlignment="1">
      <alignment/>
    </xf>
    <xf numFmtId="49" fontId="15" fillId="0" borderId="0" xfId="0" applyNumberFormat="1" applyFont="1" applyFill="1" applyBorder="1" applyAlignment="1">
      <alignment/>
    </xf>
    <xf numFmtId="49" fontId="15" fillId="0" borderId="0" xfId="0" applyNumberFormat="1" applyFont="1" applyFill="1" applyAlignment="1">
      <alignment/>
    </xf>
    <xf numFmtId="49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4" fontId="3" fillId="0" borderId="15" xfId="0" applyNumberFormat="1" applyFont="1" applyFill="1" applyBorder="1" applyAlignment="1">
      <alignment vertical="top" wrapText="1"/>
    </xf>
    <xf numFmtId="188" fontId="3" fillId="0" borderId="10" xfId="0" applyNumberFormat="1" applyFont="1" applyFill="1" applyBorder="1" applyAlignment="1">
      <alignment vertical="top" wrapText="1"/>
    </xf>
    <xf numFmtId="188" fontId="5" fillId="0" borderId="10" xfId="0" applyNumberFormat="1" applyFont="1" applyFill="1" applyBorder="1" applyAlignment="1">
      <alignment vertical="top" wrapText="1"/>
    </xf>
    <xf numFmtId="0" fontId="10" fillId="0" borderId="11" xfId="0" applyFont="1" applyFill="1" applyBorder="1" applyAlignment="1">
      <alignment horizontal="center" vertical="top" wrapText="1"/>
    </xf>
    <xf numFmtId="49" fontId="10" fillId="0" borderId="11" xfId="0" applyNumberFormat="1" applyFont="1" applyFill="1" applyBorder="1" applyAlignment="1">
      <alignment horizontal="center" vertical="top" wrapText="1"/>
    </xf>
    <xf numFmtId="49" fontId="11" fillId="0" borderId="11" xfId="0" applyNumberFormat="1" applyFont="1" applyFill="1" applyBorder="1" applyAlignment="1">
      <alignment vertical="top" wrapText="1"/>
    </xf>
    <xf numFmtId="180" fontId="4" fillId="0" borderId="11" xfId="0" applyNumberFormat="1" applyFont="1" applyFill="1" applyBorder="1" applyAlignment="1">
      <alignment vertical="top" wrapText="1"/>
    </xf>
    <xf numFmtId="187" fontId="4" fillId="0" borderId="11" xfId="0" applyNumberFormat="1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center" vertical="top" wrapText="1"/>
    </xf>
    <xf numFmtId="49" fontId="0" fillId="0" borderId="11" xfId="0" applyNumberFormat="1" applyFont="1" applyFill="1" applyBorder="1" applyAlignment="1">
      <alignment horizontal="center" vertical="top" wrapText="1"/>
    </xf>
    <xf numFmtId="49" fontId="0" fillId="0" borderId="11" xfId="0" applyNumberFormat="1" applyFont="1" applyFill="1" applyBorder="1" applyAlignment="1">
      <alignment vertical="top" wrapText="1"/>
    </xf>
    <xf numFmtId="1" fontId="1" fillId="0" borderId="11" xfId="0" applyNumberFormat="1" applyFont="1" applyFill="1" applyBorder="1" applyAlignment="1">
      <alignment vertical="top" wrapText="1"/>
    </xf>
    <xf numFmtId="0" fontId="1" fillId="0" borderId="11" xfId="0" applyNumberFormat="1" applyFont="1" applyFill="1" applyBorder="1" applyAlignment="1">
      <alignment vertical="top" wrapText="1"/>
    </xf>
    <xf numFmtId="49" fontId="1" fillId="0" borderId="0" xfId="0" applyNumberFormat="1" applyFont="1" applyFill="1" applyBorder="1" applyAlignment="1">
      <alignment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15" fillId="0" borderId="0" xfId="0" applyFont="1" applyFill="1" applyAlignment="1">
      <alignment/>
    </xf>
    <xf numFmtId="49" fontId="14" fillId="0" borderId="1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vertical="center" wrapText="1"/>
    </xf>
    <xf numFmtId="180" fontId="15" fillId="0" borderId="11" xfId="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180" fontId="1" fillId="0" borderId="11" xfId="0" applyNumberFormat="1" applyFont="1" applyFill="1" applyBorder="1" applyAlignment="1">
      <alignment horizontal="center" vertical="center" wrapText="1"/>
    </xf>
    <xf numFmtId="180" fontId="14" fillId="0" borderId="11" xfId="0" applyNumberFormat="1" applyFont="1" applyFill="1" applyBorder="1" applyAlignment="1">
      <alignment horizontal="center" vertical="center" wrapText="1"/>
    </xf>
    <xf numFmtId="187" fontId="1" fillId="0" borderId="0" xfId="0" applyNumberFormat="1" applyFont="1" applyFill="1" applyAlignment="1">
      <alignment horizontal="right"/>
    </xf>
    <xf numFmtId="187" fontId="2" fillId="0" borderId="0" xfId="0" applyNumberFormat="1" applyFont="1" applyFill="1" applyAlignment="1">
      <alignment horizontal="right" wrapText="1"/>
    </xf>
    <xf numFmtId="188" fontId="14" fillId="0" borderId="11" xfId="0" applyNumberFormat="1" applyFont="1" applyFill="1" applyBorder="1" applyAlignment="1">
      <alignment horizontal="right" vertical="center" wrapText="1"/>
    </xf>
    <xf numFmtId="188" fontId="3" fillId="0" borderId="11" xfId="0" applyNumberFormat="1" applyFont="1" applyFill="1" applyBorder="1" applyAlignment="1">
      <alignment horizontal="right" vertical="top" wrapText="1"/>
    </xf>
    <xf numFmtId="188" fontId="1" fillId="0" borderId="11" xfId="0" applyNumberFormat="1" applyFont="1" applyFill="1" applyBorder="1" applyAlignment="1">
      <alignment horizontal="right" vertical="top" wrapText="1"/>
    </xf>
    <xf numFmtId="188" fontId="5" fillId="0" borderId="11" xfId="0" applyNumberFormat="1" applyFont="1" applyFill="1" applyBorder="1" applyAlignment="1">
      <alignment horizontal="right" vertical="top" wrapText="1"/>
    </xf>
    <xf numFmtId="188" fontId="1" fillId="0" borderId="14" xfId="0" applyNumberFormat="1" applyFont="1" applyFill="1" applyBorder="1" applyAlignment="1">
      <alignment horizontal="right" vertical="top" wrapText="1"/>
    </xf>
    <xf numFmtId="187" fontId="1" fillId="0" borderId="11" xfId="0" applyNumberFormat="1" applyFont="1" applyFill="1" applyBorder="1" applyAlignment="1">
      <alignment horizontal="right" vertical="top" wrapText="1"/>
    </xf>
    <xf numFmtId="188" fontId="3" fillId="0" borderId="11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 vertical="top" wrapText="1"/>
    </xf>
    <xf numFmtId="49" fontId="1" fillId="0" borderId="16" xfId="0" applyNumberFormat="1" applyFont="1" applyFill="1" applyBorder="1" applyAlignment="1">
      <alignment horizontal="center" vertical="top" wrapText="1"/>
    </xf>
    <xf numFmtId="49" fontId="1" fillId="0" borderId="16" xfId="0" applyNumberFormat="1" applyFont="1" applyFill="1" applyBorder="1" applyAlignment="1">
      <alignment vertical="top" wrapText="1"/>
    </xf>
    <xf numFmtId="189" fontId="5" fillId="0" borderId="11" xfId="0" applyNumberFormat="1" applyFont="1" applyFill="1" applyBorder="1" applyAlignment="1">
      <alignment vertical="top" wrapText="1"/>
    </xf>
    <xf numFmtId="0" fontId="1" fillId="0" borderId="17" xfId="0" applyFont="1" applyFill="1" applyBorder="1" applyAlignment="1">
      <alignment horizontal="left" vertical="top" wrapText="1" shrinkToFit="1"/>
    </xf>
    <xf numFmtId="0" fontId="1" fillId="0" borderId="18" xfId="0" applyFont="1" applyFill="1" applyBorder="1" applyAlignment="1">
      <alignment horizontal="left" vertical="top" wrapText="1" shrinkToFit="1"/>
    </xf>
    <xf numFmtId="0" fontId="1" fillId="0" borderId="12" xfId="0" applyFont="1" applyFill="1" applyBorder="1" applyAlignment="1">
      <alignment horizontal="left" vertical="top" wrapText="1" shrinkToFit="1"/>
    </xf>
    <xf numFmtId="0" fontId="1" fillId="0" borderId="17" xfId="0" applyFont="1" applyFill="1" applyBorder="1" applyAlignment="1">
      <alignment vertical="top" wrapText="1" shrinkToFit="1"/>
    </xf>
    <xf numFmtId="0" fontId="1" fillId="0" borderId="18" xfId="0" applyFont="1" applyFill="1" applyBorder="1" applyAlignment="1">
      <alignment vertical="top" wrapText="1" shrinkToFit="1"/>
    </xf>
    <xf numFmtId="0" fontId="1" fillId="0" borderId="12" xfId="0" applyFont="1" applyFill="1" applyBorder="1" applyAlignment="1">
      <alignment vertical="top" wrapText="1" shrinkToFit="1"/>
    </xf>
    <xf numFmtId="49" fontId="1" fillId="0" borderId="17" xfId="0" applyNumberFormat="1" applyFont="1" applyFill="1" applyBorder="1" applyAlignment="1">
      <alignment vertical="top" wrapText="1" shrinkToFit="1"/>
    </xf>
    <xf numFmtId="49" fontId="1" fillId="0" borderId="18" xfId="0" applyNumberFormat="1" applyFont="1" applyFill="1" applyBorder="1" applyAlignment="1">
      <alignment vertical="top" wrapText="1" shrinkToFit="1"/>
    </xf>
    <xf numFmtId="49" fontId="1" fillId="0" borderId="12" xfId="0" applyNumberFormat="1" applyFont="1" applyFill="1" applyBorder="1" applyAlignment="1">
      <alignment vertical="top" wrapText="1" shrinkToFit="1"/>
    </xf>
    <xf numFmtId="0" fontId="1" fillId="0" borderId="11" xfId="0" applyFont="1" applyFill="1" applyBorder="1" applyAlignment="1">
      <alignment vertical="top" wrapText="1" shrinkToFit="1"/>
    </xf>
    <xf numFmtId="49" fontId="1" fillId="0" borderId="17" xfId="0" applyNumberFormat="1" applyFont="1" applyFill="1" applyBorder="1" applyAlignment="1">
      <alignment horizontal="left" vertical="top" wrapText="1" shrinkToFit="1"/>
    </xf>
    <xf numFmtId="49" fontId="1" fillId="0" borderId="18" xfId="0" applyNumberFormat="1" applyFont="1" applyFill="1" applyBorder="1" applyAlignment="1">
      <alignment horizontal="left" vertical="top" wrapText="1" shrinkToFit="1"/>
    </xf>
    <xf numFmtId="49" fontId="1" fillId="0" borderId="12" xfId="0" applyNumberFormat="1" applyFont="1" applyFill="1" applyBorder="1" applyAlignment="1">
      <alignment horizontal="left" vertical="top" wrapText="1" shrinkToFit="1"/>
    </xf>
    <xf numFmtId="0" fontId="14" fillId="0" borderId="11" xfId="0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vertical="top" wrapText="1" shrinkToFit="1"/>
    </xf>
    <xf numFmtId="49" fontId="1" fillId="0" borderId="13" xfId="0" applyNumberFormat="1" applyFont="1" applyFill="1" applyBorder="1" applyAlignment="1">
      <alignment horizontal="left" vertical="top" wrapText="1" shrinkToFit="1"/>
    </xf>
    <xf numFmtId="0" fontId="1" fillId="0" borderId="11" xfId="0" applyFont="1" applyFill="1" applyBorder="1" applyAlignment="1">
      <alignment horizontal="left" vertical="top" wrapText="1" shrinkToFit="1"/>
    </xf>
    <xf numFmtId="0" fontId="5" fillId="0" borderId="11" xfId="0" applyFont="1" applyFill="1" applyBorder="1" applyAlignment="1">
      <alignment vertical="top" wrapText="1" shrinkToFit="1"/>
    </xf>
    <xf numFmtId="0" fontId="1" fillId="0" borderId="13" xfId="0" applyFont="1" applyFill="1" applyBorder="1" applyAlignment="1">
      <alignment horizontal="left" vertical="top" wrapText="1" shrinkToFit="1"/>
    </xf>
    <xf numFmtId="49" fontId="1" fillId="0" borderId="11" xfId="0" applyNumberFormat="1" applyFont="1" applyFill="1" applyBorder="1" applyAlignment="1">
      <alignment horizontal="left" vertical="top" wrapText="1" shrinkToFit="1"/>
    </xf>
    <xf numFmtId="49" fontId="3" fillId="0" borderId="11" xfId="0" applyNumberFormat="1" applyFon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vertical="top" wrapText="1" shrinkToFit="1"/>
    </xf>
    <xf numFmtId="0" fontId="3" fillId="0" borderId="11" xfId="0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top"/>
    </xf>
    <xf numFmtId="49" fontId="3" fillId="0" borderId="11" xfId="0" applyNumberFormat="1" applyFont="1" applyFill="1" applyBorder="1" applyAlignment="1">
      <alignment vertical="top" wrapText="1" shrinkToFit="1"/>
    </xf>
    <xf numFmtId="0" fontId="3" fillId="0" borderId="11" xfId="0" applyFont="1" applyFill="1" applyBorder="1" applyAlignment="1">
      <alignment vertical="top" wrapText="1" shrinkToFit="1"/>
    </xf>
    <xf numFmtId="0" fontId="3" fillId="0" borderId="17" xfId="0" applyFont="1" applyFill="1" applyBorder="1" applyAlignment="1">
      <alignment vertical="top" wrapText="1" shrinkToFit="1"/>
    </xf>
    <xf numFmtId="0" fontId="3" fillId="0" borderId="18" xfId="0" applyFont="1" applyFill="1" applyBorder="1" applyAlignment="1">
      <alignment vertical="top" wrapText="1" shrinkToFit="1"/>
    </xf>
    <xf numFmtId="0" fontId="3" fillId="0" borderId="12" xfId="0" applyFont="1" applyFill="1" applyBorder="1" applyAlignment="1">
      <alignment vertical="top" wrapText="1" shrinkToFit="1"/>
    </xf>
    <xf numFmtId="0" fontId="1" fillId="0" borderId="17" xfId="0" applyNumberFormat="1" applyFont="1" applyFill="1" applyBorder="1" applyAlignment="1">
      <alignment horizontal="left" vertical="top" wrapText="1" shrinkToFit="1"/>
    </xf>
    <xf numFmtId="0" fontId="1" fillId="0" borderId="18" xfId="0" applyNumberFormat="1" applyFont="1" applyFill="1" applyBorder="1" applyAlignment="1">
      <alignment horizontal="left" vertical="top" wrapText="1" shrinkToFit="1"/>
    </xf>
    <xf numFmtId="0" fontId="1" fillId="0" borderId="12" xfId="0" applyNumberFormat="1" applyFont="1" applyFill="1" applyBorder="1" applyAlignment="1">
      <alignment horizontal="left" vertical="top" wrapText="1" shrinkToFit="1"/>
    </xf>
    <xf numFmtId="0" fontId="1" fillId="0" borderId="11" xfId="0" applyFont="1" applyFill="1" applyBorder="1" applyAlignment="1">
      <alignment horizontal="center" vertical="center" wrapText="1"/>
    </xf>
    <xf numFmtId="4" fontId="1" fillId="0" borderId="19" xfId="0" applyNumberFormat="1" applyFont="1" applyFill="1" applyBorder="1" applyAlignment="1">
      <alignment vertical="top" wrapText="1"/>
    </xf>
    <xf numFmtId="4" fontId="1" fillId="0" borderId="20" xfId="0" applyNumberFormat="1" applyFont="1" applyFill="1" applyBorder="1" applyAlignment="1">
      <alignment vertical="top" wrapText="1"/>
    </xf>
    <xf numFmtId="4" fontId="1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top" wrapText="1"/>
    </xf>
    <xf numFmtId="187" fontId="1" fillId="0" borderId="11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center"/>
    </xf>
    <xf numFmtId="0" fontId="1" fillId="0" borderId="11" xfId="0" applyNumberFormat="1" applyFont="1" applyFill="1" applyBorder="1" applyAlignment="1">
      <alignment vertical="top" wrapText="1" shrinkToFit="1"/>
    </xf>
    <xf numFmtId="0" fontId="1" fillId="0" borderId="11" xfId="0" applyFont="1" applyFill="1" applyBorder="1" applyAlignment="1" quotePrefix="1">
      <alignment vertical="top" wrapText="1" shrinkToFit="1"/>
    </xf>
    <xf numFmtId="0" fontId="1" fillId="0" borderId="13" xfId="0" applyFont="1" applyFill="1" applyBorder="1" applyAlignment="1">
      <alignment vertical="top" wrapText="1" shrinkToFit="1"/>
    </xf>
    <xf numFmtId="0" fontId="0" fillId="0" borderId="16" xfId="0" applyBorder="1" applyAlignment="1">
      <alignment horizontal="left"/>
    </xf>
    <xf numFmtId="0" fontId="0" fillId="0" borderId="21" xfId="0" applyBorder="1" applyAlignment="1">
      <alignment horizontal="left"/>
    </xf>
    <xf numFmtId="189" fontId="0" fillId="0" borderId="11" xfId="0" applyNumberFormat="1" applyBorder="1" applyAlignment="1">
      <alignment horizontal="right"/>
    </xf>
    <xf numFmtId="0" fontId="0" fillId="0" borderId="22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25"/>
  <sheetViews>
    <sheetView tabSelected="1" view="pageBreakPreview" zoomScale="110" zoomScaleNormal="110" zoomScaleSheetLayoutView="110" zoomScalePageLayoutView="0" workbookViewId="0" topLeftCell="B682">
      <selection activeCell="G21" sqref="G21"/>
    </sheetView>
  </sheetViews>
  <sheetFormatPr defaultColWidth="9.00390625" defaultRowHeight="12.75"/>
  <cols>
    <col min="1" max="3" width="28.75390625" style="10" customWidth="1"/>
    <col min="4" max="4" width="5.125" style="14" customWidth="1"/>
    <col min="5" max="6" width="3.375" style="4" customWidth="1"/>
    <col min="7" max="7" width="13.25390625" style="1" customWidth="1"/>
    <col min="8" max="8" width="4.00390625" style="1" bestFit="1" customWidth="1"/>
    <col min="9" max="9" width="11.375" style="1" hidden="1" customWidth="1"/>
    <col min="10" max="10" width="12.875" style="1" hidden="1" customWidth="1"/>
    <col min="11" max="11" width="16.125" style="117" customWidth="1"/>
    <col min="12" max="12" width="13.25390625" style="1" hidden="1" customWidth="1"/>
    <col min="13" max="13" width="15.125" style="36" customWidth="1"/>
    <col min="14" max="15" width="9.125" style="36" customWidth="1"/>
    <col min="16" max="16" width="9.125" style="45" customWidth="1"/>
    <col min="17" max="17" width="10.00390625" style="45" customWidth="1"/>
    <col min="18" max="31" width="9.125" style="45" customWidth="1"/>
    <col min="32" max="16384" width="9.125" style="1" customWidth="1"/>
  </cols>
  <sheetData>
    <row r="1" spans="1:31" s="2" customFormat="1" ht="12.75">
      <c r="A1" s="10"/>
      <c r="B1" s="10"/>
      <c r="C1" s="10"/>
      <c r="D1" s="14"/>
      <c r="E1" s="4"/>
      <c r="F1" s="4"/>
      <c r="H1" s="5"/>
      <c r="K1" s="41" t="s">
        <v>576</v>
      </c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</row>
    <row r="2" spans="1:31" s="2" customFormat="1" ht="12.75">
      <c r="A2" s="10"/>
      <c r="B2" s="10"/>
      <c r="C2" s="10"/>
      <c r="D2" s="14"/>
      <c r="E2" s="4"/>
      <c r="F2" s="4"/>
      <c r="H2" s="5"/>
      <c r="K2" s="41" t="s">
        <v>577</v>
      </c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</row>
    <row r="3" spans="1:31" s="2" customFormat="1" ht="12.75">
      <c r="A3" s="10"/>
      <c r="B3" s="10"/>
      <c r="C3" s="10"/>
      <c r="D3" s="14"/>
      <c r="E3" s="4"/>
      <c r="F3" s="4"/>
      <c r="H3" s="5"/>
      <c r="K3" s="41" t="s">
        <v>578</v>
      </c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</row>
    <row r="4" spans="1:31" s="2" customFormat="1" ht="12.75">
      <c r="A4" s="10"/>
      <c r="B4" s="10"/>
      <c r="C4" s="10"/>
      <c r="D4" s="14"/>
      <c r="E4" s="4"/>
      <c r="F4" s="4"/>
      <c r="H4" s="5"/>
      <c r="K4" s="41" t="s">
        <v>579</v>
      </c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</row>
    <row r="5" spans="1:31" s="2" customFormat="1" ht="12.75">
      <c r="A5" s="10"/>
      <c r="B5" s="10"/>
      <c r="C5" s="10"/>
      <c r="D5" s="14"/>
      <c r="E5" s="4"/>
      <c r="F5" s="4"/>
      <c r="H5" s="5"/>
      <c r="K5" s="41" t="s">
        <v>580</v>
      </c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</row>
    <row r="6" spans="1:31" s="2" customFormat="1" ht="12.75">
      <c r="A6" s="10"/>
      <c r="B6" s="10"/>
      <c r="C6" s="10"/>
      <c r="D6" s="14"/>
      <c r="E6" s="4"/>
      <c r="F6" s="4"/>
      <c r="H6" s="5"/>
      <c r="K6" s="41" t="s">
        <v>581</v>
      </c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</row>
    <row r="7" spans="1:31" s="2" customFormat="1" ht="12.75">
      <c r="A7" s="10"/>
      <c r="B7" s="10"/>
      <c r="C7" s="10"/>
      <c r="D7" s="14"/>
      <c r="E7" s="4"/>
      <c r="F7" s="4"/>
      <c r="H7" s="5"/>
      <c r="K7" s="41" t="s">
        <v>582</v>
      </c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</row>
    <row r="8" spans="1:31" s="2" customFormat="1" ht="12.75">
      <c r="A8" s="10"/>
      <c r="B8" s="10"/>
      <c r="C8" s="10"/>
      <c r="D8" s="14"/>
      <c r="E8" s="4"/>
      <c r="F8" s="4"/>
      <c r="H8" s="5"/>
      <c r="K8" s="41" t="s">
        <v>583</v>
      </c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</row>
    <row r="9" spans="1:31" s="2" customFormat="1" ht="12.75">
      <c r="A9" s="10"/>
      <c r="B9" s="10"/>
      <c r="C9" s="10"/>
      <c r="D9" s="14"/>
      <c r="E9" s="4"/>
      <c r="F9" s="4"/>
      <c r="G9" s="4"/>
      <c r="H9" s="5"/>
      <c r="K9" s="117" t="s">
        <v>584</v>
      </c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</row>
    <row r="10" spans="1:31" s="2" customFormat="1" ht="12.75">
      <c r="A10" s="10"/>
      <c r="B10" s="10"/>
      <c r="C10" s="10"/>
      <c r="D10" s="14"/>
      <c r="E10" s="4"/>
      <c r="F10" s="4"/>
      <c r="G10" s="4"/>
      <c r="H10" s="5"/>
      <c r="K10" s="117" t="s">
        <v>585</v>
      </c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</row>
    <row r="11" spans="1:31" s="2" customFormat="1" ht="12.75">
      <c r="A11" s="10"/>
      <c r="B11" s="10"/>
      <c r="C11" s="10"/>
      <c r="D11" s="14"/>
      <c r="E11" s="4"/>
      <c r="F11" s="4"/>
      <c r="G11" s="4"/>
      <c r="H11" s="5"/>
      <c r="K11" s="117" t="s">
        <v>580</v>
      </c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</row>
    <row r="12" spans="1:31" s="2" customFormat="1" ht="12.75">
      <c r="A12" s="10"/>
      <c r="B12" s="10"/>
      <c r="C12" s="10"/>
      <c r="D12" s="14"/>
      <c r="E12" s="4"/>
      <c r="F12" s="4"/>
      <c r="G12" s="4"/>
      <c r="H12" s="5"/>
      <c r="K12" s="117" t="s">
        <v>586</v>
      </c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</row>
    <row r="13" spans="1:31" s="2" customFormat="1" ht="12.75">
      <c r="A13" s="10"/>
      <c r="B13" s="10"/>
      <c r="C13" s="10"/>
      <c r="D13" s="14"/>
      <c r="E13" s="4"/>
      <c r="F13" s="4"/>
      <c r="I13" s="5"/>
      <c r="K13" s="117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</row>
    <row r="14" spans="1:31" s="2" customFormat="1" ht="15.75">
      <c r="A14" s="154" t="s">
        <v>373</v>
      </c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</row>
    <row r="15" spans="1:31" s="2" customFormat="1" ht="15.75">
      <c r="A15" s="169" t="s">
        <v>426</v>
      </c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</row>
    <row r="16" spans="1:11" ht="15" customHeight="1">
      <c r="A16" s="11"/>
      <c r="B16" s="12"/>
      <c r="C16" s="12"/>
      <c r="D16" s="12"/>
      <c r="E16" s="7"/>
      <c r="F16" s="7"/>
      <c r="G16" s="6"/>
      <c r="H16" s="6"/>
      <c r="I16" s="6"/>
      <c r="J16" s="3"/>
      <c r="K16" s="118"/>
    </row>
    <row r="17" ht="13.5" thickBot="1"/>
    <row r="18" spans="1:31" s="20" customFormat="1" ht="10.5" customHeight="1">
      <c r="A18" s="163" t="s">
        <v>0</v>
      </c>
      <c r="B18" s="163"/>
      <c r="C18" s="163"/>
      <c r="D18" s="153" t="s">
        <v>372</v>
      </c>
      <c r="E18" s="163" t="s">
        <v>1</v>
      </c>
      <c r="F18" s="163"/>
      <c r="G18" s="163"/>
      <c r="H18" s="163"/>
      <c r="I18" s="163" t="s">
        <v>35</v>
      </c>
      <c r="J18" s="166" t="s">
        <v>57</v>
      </c>
      <c r="K18" s="168" t="s">
        <v>427</v>
      </c>
      <c r="L18" s="164" t="s">
        <v>55</v>
      </c>
      <c r="M18" s="9"/>
      <c r="N18" s="9"/>
      <c r="O18" s="9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</row>
    <row r="19" spans="1:31" s="20" customFormat="1" ht="19.5" customHeight="1" thickBot="1">
      <c r="A19" s="163"/>
      <c r="B19" s="163"/>
      <c r="C19" s="163"/>
      <c r="D19" s="153"/>
      <c r="E19" s="40" t="s">
        <v>71</v>
      </c>
      <c r="F19" s="40" t="s">
        <v>72</v>
      </c>
      <c r="G19" s="40" t="s">
        <v>73</v>
      </c>
      <c r="H19" s="40" t="s">
        <v>74</v>
      </c>
      <c r="I19" s="163"/>
      <c r="J19" s="166"/>
      <c r="K19" s="168"/>
      <c r="L19" s="165"/>
      <c r="M19" s="9"/>
      <c r="N19" s="9"/>
      <c r="O19" s="9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</row>
    <row r="20" spans="1:16" s="91" customFormat="1" ht="16.5" customHeight="1">
      <c r="A20" s="143" t="s">
        <v>374</v>
      </c>
      <c r="B20" s="143"/>
      <c r="C20" s="143"/>
      <c r="D20" s="42" t="s">
        <v>375</v>
      </c>
      <c r="E20" s="43"/>
      <c r="F20" s="43"/>
      <c r="G20" s="43"/>
      <c r="H20" s="43"/>
      <c r="I20" s="43"/>
      <c r="J20" s="44">
        <f>J21+J566+J71+J579+J127+J302+J312+J330+J380+J361</f>
        <v>45159.59999999999</v>
      </c>
      <c r="K20" s="119">
        <f>K21+K91+K110+K141+K188+K399+K421+K470+K499+K520</f>
        <v>102859.79561999998</v>
      </c>
      <c r="L20" s="88"/>
      <c r="M20" s="89"/>
      <c r="N20" s="90"/>
      <c r="O20" s="90"/>
      <c r="P20" s="90"/>
    </row>
    <row r="21" spans="1:31" s="20" customFormat="1" ht="14.25" customHeight="1">
      <c r="A21" s="167" t="s">
        <v>25</v>
      </c>
      <c r="B21" s="167"/>
      <c r="C21" s="167"/>
      <c r="D21" s="53" t="s">
        <v>375</v>
      </c>
      <c r="E21" s="54" t="s">
        <v>76</v>
      </c>
      <c r="F21" s="54"/>
      <c r="G21" s="53"/>
      <c r="H21" s="53"/>
      <c r="I21" s="55"/>
      <c r="J21" s="56">
        <f>J538+J25+J55+J59+J543+J47+J554</f>
        <v>44917.49999999999</v>
      </c>
      <c r="K21" s="120">
        <f>K25+K55+K59+K47+K64</f>
        <v>26397.114039999993</v>
      </c>
      <c r="L21" s="92" t="e">
        <f>L538+L25+L55+L59+L543+L47+L554</f>
        <v>#REF!</v>
      </c>
      <c r="M21" s="9"/>
      <c r="N21" s="9"/>
      <c r="O21" s="9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</row>
    <row r="22" spans="1:31" s="20" customFormat="1" ht="13.5" customHeight="1" hidden="1">
      <c r="A22" s="144" t="s">
        <v>39</v>
      </c>
      <c r="B22" s="139"/>
      <c r="C22" s="139"/>
      <c r="D22" s="49"/>
      <c r="E22" s="46" t="s">
        <v>76</v>
      </c>
      <c r="F22" s="46" t="s">
        <v>77</v>
      </c>
      <c r="G22" s="47" t="s">
        <v>83</v>
      </c>
      <c r="H22" s="47"/>
      <c r="I22" s="48"/>
      <c r="J22" s="50">
        <f>J23</f>
        <v>2360.7</v>
      </c>
      <c r="K22" s="121">
        <f>K23</f>
        <v>0</v>
      </c>
      <c r="L22" s="19" t="e">
        <f>L23</f>
        <v>#REF!</v>
      </c>
      <c r="M22" s="9"/>
      <c r="N22" s="9"/>
      <c r="O22" s="9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</row>
    <row r="23" spans="1:31" s="20" customFormat="1" ht="39" customHeight="1" hidden="1">
      <c r="A23" s="139" t="s">
        <v>80</v>
      </c>
      <c r="B23" s="139"/>
      <c r="C23" s="139"/>
      <c r="D23" s="49"/>
      <c r="E23" s="46" t="s">
        <v>76</v>
      </c>
      <c r="F23" s="46" t="s">
        <v>77</v>
      </c>
      <c r="G23" s="47" t="s">
        <v>83</v>
      </c>
      <c r="H23" s="47" t="s">
        <v>81</v>
      </c>
      <c r="I23" s="48"/>
      <c r="J23" s="50">
        <v>2360.7</v>
      </c>
      <c r="K23" s="121">
        <f>K24</f>
        <v>0</v>
      </c>
      <c r="L23" s="19" t="e">
        <f>#REF!-J23</f>
        <v>#REF!</v>
      </c>
      <c r="M23" s="9"/>
      <c r="N23" s="9"/>
      <c r="O23" s="9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s="20" customFormat="1" ht="13.5" customHeight="1" hidden="1">
      <c r="A24" s="139" t="s">
        <v>82</v>
      </c>
      <c r="B24" s="139"/>
      <c r="C24" s="139"/>
      <c r="D24" s="49"/>
      <c r="E24" s="46" t="s">
        <v>76</v>
      </c>
      <c r="F24" s="46" t="s">
        <v>77</v>
      </c>
      <c r="G24" s="47" t="s">
        <v>83</v>
      </c>
      <c r="H24" s="47" t="s">
        <v>66</v>
      </c>
      <c r="I24" s="48"/>
      <c r="J24" s="50"/>
      <c r="K24" s="121">
        <v>0</v>
      </c>
      <c r="L24" s="19"/>
      <c r="M24" s="9"/>
      <c r="N24" s="9"/>
      <c r="O24" s="9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</row>
    <row r="25" spans="1:31" s="29" customFormat="1" ht="27" customHeight="1">
      <c r="A25" s="151" t="s">
        <v>15</v>
      </c>
      <c r="B25" s="151"/>
      <c r="C25" s="151"/>
      <c r="D25" s="58" t="s">
        <v>375</v>
      </c>
      <c r="E25" s="59" t="s">
        <v>76</v>
      </c>
      <c r="F25" s="59" t="s">
        <v>78</v>
      </c>
      <c r="G25" s="60"/>
      <c r="H25" s="60"/>
      <c r="I25" s="61"/>
      <c r="J25" s="62">
        <f>J39</f>
        <v>31221</v>
      </c>
      <c r="K25" s="122">
        <f>K39+K26</f>
        <v>20466.269479999995</v>
      </c>
      <c r="L25" s="28" t="e">
        <f>L39</f>
        <v>#REF!</v>
      </c>
      <c r="M25" s="9"/>
      <c r="N25" s="37"/>
      <c r="O25" s="37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</row>
    <row r="26" spans="1:31" s="29" customFormat="1" ht="27" customHeight="1">
      <c r="A26" s="145" t="s">
        <v>515</v>
      </c>
      <c r="B26" s="141"/>
      <c r="C26" s="142"/>
      <c r="D26" s="49" t="s">
        <v>375</v>
      </c>
      <c r="E26" s="46" t="s">
        <v>76</v>
      </c>
      <c r="F26" s="46" t="s">
        <v>78</v>
      </c>
      <c r="G26" s="47" t="s">
        <v>314</v>
      </c>
      <c r="H26" s="47"/>
      <c r="I26" s="48"/>
      <c r="J26" s="50"/>
      <c r="K26" s="121">
        <f>K27</f>
        <v>50</v>
      </c>
      <c r="L26" s="28"/>
      <c r="M26" s="9"/>
      <c r="N26" s="37"/>
      <c r="O26" s="37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</row>
    <row r="27" spans="1:31" s="29" customFormat="1" ht="12.75">
      <c r="A27" s="145" t="s">
        <v>516</v>
      </c>
      <c r="B27" s="141"/>
      <c r="C27" s="142"/>
      <c r="D27" s="49" t="s">
        <v>375</v>
      </c>
      <c r="E27" s="46" t="s">
        <v>76</v>
      </c>
      <c r="F27" s="46" t="s">
        <v>78</v>
      </c>
      <c r="G27" s="47" t="s">
        <v>315</v>
      </c>
      <c r="H27" s="47"/>
      <c r="I27" s="48"/>
      <c r="J27" s="50"/>
      <c r="K27" s="121">
        <f>K28</f>
        <v>50</v>
      </c>
      <c r="L27" s="28"/>
      <c r="M27" s="9"/>
      <c r="N27" s="37"/>
      <c r="O27" s="37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</row>
    <row r="28" spans="1:31" s="29" customFormat="1" ht="12.75">
      <c r="A28" s="145" t="s">
        <v>186</v>
      </c>
      <c r="B28" s="141"/>
      <c r="C28" s="142"/>
      <c r="D28" s="49" t="s">
        <v>375</v>
      </c>
      <c r="E28" s="46" t="s">
        <v>76</v>
      </c>
      <c r="F28" s="46" t="s">
        <v>78</v>
      </c>
      <c r="G28" s="47" t="s">
        <v>519</v>
      </c>
      <c r="H28" s="47"/>
      <c r="I28" s="48"/>
      <c r="J28" s="50"/>
      <c r="K28" s="121">
        <f>K29</f>
        <v>50</v>
      </c>
      <c r="L28" s="28"/>
      <c r="M28" s="9"/>
      <c r="N28" s="37"/>
      <c r="O28" s="37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</row>
    <row r="29" spans="1:31" s="29" customFormat="1" ht="12.75">
      <c r="A29" s="145" t="s">
        <v>92</v>
      </c>
      <c r="B29" s="141"/>
      <c r="C29" s="142"/>
      <c r="D29" s="49" t="s">
        <v>375</v>
      </c>
      <c r="E29" s="46" t="s">
        <v>76</v>
      </c>
      <c r="F29" s="46" t="s">
        <v>78</v>
      </c>
      <c r="G29" s="47" t="s">
        <v>519</v>
      </c>
      <c r="H29" s="47" t="s">
        <v>88</v>
      </c>
      <c r="I29" s="48"/>
      <c r="J29" s="50"/>
      <c r="K29" s="121">
        <f>K30</f>
        <v>50</v>
      </c>
      <c r="L29" s="28"/>
      <c r="M29" s="9"/>
      <c r="N29" s="37"/>
      <c r="O29" s="37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</row>
    <row r="30" spans="1:31" s="29" customFormat="1" ht="12.75">
      <c r="A30" s="145" t="s">
        <v>129</v>
      </c>
      <c r="B30" s="141"/>
      <c r="C30" s="142"/>
      <c r="D30" s="49" t="s">
        <v>375</v>
      </c>
      <c r="E30" s="46" t="s">
        <v>76</v>
      </c>
      <c r="F30" s="46" t="s">
        <v>78</v>
      </c>
      <c r="G30" s="47" t="s">
        <v>519</v>
      </c>
      <c r="H30" s="47" t="s">
        <v>85</v>
      </c>
      <c r="I30" s="48"/>
      <c r="J30" s="50"/>
      <c r="K30" s="121">
        <f>75-25</f>
        <v>50</v>
      </c>
      <c r="L30" s="28"/>
      <c r="M30" s="9"/>
      <c r="N30" s="37"/>
      <c r="O30" s="37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</row>
    <row r="31" spans="1:31" s="29" customFormat="1" ht="27" customHeight="1" hidden="1">
      <c r="A31" s="145" t="s">
        <v>517</v>
      </c>
      <c r="B31" s="141"/>
      <c r="C31" s="142"/>
      <c r="D31" s="49" t="s">
        <v>375</v>
      </c>
      <c r="E31" s="46" t="s">
        <v>76</v>
      </c>
      <c r="F31" s="46" t="s">
        <v>78</v>
      </c>
      <c r="G31" s="47" t="s">
        <v>398</v>
      </c>
      <c r="H31" s="47"/>
      <c r="I31" s="48"/>
      <c r="J31" s="50"/>
      <c r="K31" s="121">
        <f>K32</f>
        <v>0</v>
      </c>
      <c r="L31" s="28"/>
      <c r="M31" s="9"/>
      <c r="N31" s="37"/>
      <c r="O31" s="37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</row>
    <row r="32" spans="1:31" s="29" customFormat="1" ht="12.75" hidden="1">
      <c r="A32" s="145" t="s">
        <v>186</v>
      </c>
      <c r="B32" s="141"/>
      <c r="C32" s="142"/>
      <c r="D32" s="49" t="s">
        <v>375</v>
      </c>
      <c r="E32" s="46" t="s">
        <v>76</v>
      </c>
      <c r="F32" s="46" t="s">
        <v>78</v>
      </c>
      <c r="G32" s="47" t="s">
        <v>520</v>
      </c>
      <c r="H32" s="47"/>
      <c r="I32" s="48"/>
      <c r="J32" s="50"/>
      <c r="K32" s="121">
        <f>K33</f>
        <v>0</v>
      </c>
      <c r="L32" s="28"/>
      <c r="M32" s="9"/>
      <c r="N32" s="37"/>
      <c r="O32" s="37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</row>
    <row r="33" spans="1:31" s="29" customFormat="1" ht="12.75" hidden="1">
      <c r="A33" s="145" t="s">
        <v>92</v>
      </c>
      <c r="B33" s="141"/>
      <c r="C33" s="142"/>
      <c r="D33" s="49" t="s">
        <v>375</v>
      </c>
      <c r="E33" s="46" t="s">
        <v>76</v>
      </c>
      <c r="F33" s="46" t="s">
        <v>78</v>
      </c>
      <c r="G33" s="47" t="s">
        <v>520</v>
      </c>
      <c r="H33" s="47" t="s">
        <v>88</v>
      </c>
      <c r="I33" s="48"/>
      <c r="J33" s="50"/>
      <c r="K33" s="121">
        <f>K34</f>
        <v>0</v>
      </c>
      <c r="L33" s="28"/>
      <c r="M33" s="9"/>
      <c r="N33" s="37"/>
      <c r="O33" s="37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</row>
    <row r="34" spans="1:31" s="29" customFormat="1" ht="12.75" hidden="1">
      <c r="A34" s="145" t="s">
        <v>129</v>
      </c>
      <c r="B34" s="141"/>
      <c r="C34" s="142"/>
      <c r="D34" s="49" t="s">
        <v>375</v>
      </c>
      <c r="E34" s="46" t="s">
        <v>76</v>
      </c>
      <c r="F34" s="46" t="s">
        <v>78</v>
      </c>
      <c r="G34" s="47" t="s">
        <v>520</v>
      </c>
      <c r="H34" s="47" t="s">
        <v>85</v>
      </c>
      <c r="I34" s="48"/>
      <c r="J34" s="50"/>
      <c r="K34" s="121">
        <v>0</v>
      </c>
      <c r="L34" s="28"/>
      <c r="M34" s="9"/>
      <c r="N34" s="37"/>
      <c r="O34" s="37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</row>
    <row r="35" spans="1:31" s="29" customFormat="1" ht="27" customHeight="1" hidden="1">
      <c r="A35" s="145" t="s">
        <v>518</v>
      </c>
      <c r="B35" s="141"/>
      <c r="C35" s="142"/>
      <c r="D35" s="49" t="s">
        <v>375</v>
      </c>
      <c r="E35" s="46" t="s">
        <v>76</v>
      </c>
      <c r="F35" s="46" t="s">
        <v>78</v>
      </c>
      <c r="G35" s="47" t="s">
        <v>399</v>
      </c>
      <c r="H35" s="47"/>
      <c r="I35" s="48"/>
      <c r="J35" s="50"/>
      <c r="K35" s="121">
        <f>K36</f>
        <v>0</v>
      </c>
      <c r="L35" s="28"/>
      <c r="M35" s="9"/>
      <c r="N35" s="37"/>
      <c r="O35" s="37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</row>
    <row r="36" spans="1:31" s="29" customFormat="1" ht="12.75" hidden="1">
      <c r="A36" s="145" t="s">
        <v>186</v>
      </c>
      <c r="B36" s="141"/>
      <c r="C36" s="142"/>
      <c r="D36" s="49" t="s">
        <v>375</v>
      </c>
      <c r="E36" s="46" t="s">
        <v>76</v>
      </c>
      <c r="F36" s="46" t="s">
        <v>78</v>
      </c>
      <c r="G36" s="47" t="s">
        <v>521</v>
      </c>
      <c r="H36" s="47"/>
      <c r="I36" s="48"/>
      <c r="J36" s="50"/>
      <c r="K36" s="121">
        <f>K37</f>
        <v>0</v>
      </c>
      <c r="L36" s="28"/>
      <c r="M36" s="9"/>
      <c r="N36" s="37"/>
      <c r="O36" s="37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</row>
    <row r="37" spans="1:31" s="29" customFormat="1" ht="12.75" hidden="1">
      <c r="A37" s="145" t="s">
        <v>92</v>
      </c>
      <c r="B37" s="141"/>
      <c r="C37" s="142"/>
      <c r="D37" s="49" t="s">
        <v>375</v>
      </c>
      <c r="E37" s="46" t="s">
        <v>76</v>
      </c>
      <c r="F37" s="46" t="s">
        <v>78</v>
      </c>
      <c r="G37" s="47" t="s">
        <v>521</v>
      </c>
      <c r="H37" s="47" t="s">
        <v>88</v>
      </c>
      <c r="I37" s="48"/>
      <c r="J37" s="50"/>
      <c r="K37" s="121">
        <f>K38</f>
        <v>0</v>
      </c>
      <c r="L37" s="28"/>
      <c r="M37" s="9"/>
      <c r="N37" s="37"/>
      <c r="O37" s="37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</row>
    <row r="38" spans="1:31" s="29" customFormat="1" ht="12.75" hidden="1">
      <c r="A38" s="145" t="s">
        <v>129</v>
      </c>
      <c r="B38" s="141"/>
      <c r="C38" s="142"/>
      <c r="D38" s="49" t="s">
        <v>375</v>
      </c>
      <c r="E38" s="46" t="s">
        <v>76</v>
      </c>
      <c r="F38" s="46" t="s">
        <v>78</v>
      </c>
      <c r="G38" s="47" t="s">
        <v>521</v>
      </c>
      <c r="H38" s="47" t="s">
        <v>85</v>
      </c>
      <c r="I38" s="48"/>
      <c r="J38" s="50"/>
      <c r="K38" s="121">
        <v>0</v>
      </c>
      <c r="L38" s="28"/>
      <c r="M38" s="9"/>
      <c r="N38" s="37"/>
      <c r="O38" s="37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s="20" customFormat="1" ht="15.75" customHeight="1">
      <c r="A39" s="139" t="s">
        <v>84</v>
      </c>
      <c r="B39" s="139"/>
      <c r="C39" s="139"/>
      <c r="D39" s="49" t="s">
        <v>375</v>
      </c>
      <c r="E39" s="46" t="s">
        <v>76</v>
      </c>
      <c r="F39" s="46" t="s">
        <v>78</v>
      </c>
      <c r="G39" s="47" t="s">
        <v>156</v>
      </c>
      <c r="H39" s="47"/>
      <c r="I39" s="48"/>
      <c r="J39" s="50">
        <f>J40</f>
        <v>31221</v>
      </c>
      <c r="K39" s="121">
        <f>K40</f>
        <v>20416.269479999995</v>
      </c>
      <c r="L39" s="19" t="e">
        <f>L40</f>
        <v>#REF!</v>
      </c>
      <c r="M39" s="9"/>
      <c r="N39" s="9"/>
      <c r="O39" s="9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</row>
    <row r="40" spans="1:31" s="20" customFormat="1" ht="12.75" customHeight="1">
      <c r="A40" s="139" t="s">
        <v>21</v>
      </c>
      <c r="B40" s="139"/>
      <c r="C40" s="139"/>
      <c r="D40" s="49" t="s">
        <v>375</v>
      </c>
      <c r="E40" s="46" t="s">
        <v>76</v>
      </c>
      <c r="F40" s="46" t="s">
        <v>78</v>
      </c>
      <c r="G40" s="47" t="s">
        <v>158</v>
      </c>
      <c r="H40" s="47"/>
      <c r="I40" s="48"/>
      <c r="J40" s="50">
        <f>J46</f>
        <v>31221</v>
      </c>
      <c r="K40" s="121">
        <f>K41+K43+K45</f>
        <v>20416.269479999995</v>
      </c>
      <c r="L40" s="19" t="e">
        <f>L46</f>
        <v>#REF!</v>
      </c>
      <c r="M40" s="9"/>
      <c r="N40" s="9"/>
      <c r="O40" s="9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</row>
    <row r="41" spans="1:31" s="20" customFormat="1" ht="38.25" customHeight="1">
      <c r="A41" s="139" t="s">
        <v>80</v>
      </c>
      <c r="B41" s="139"/>
      <c r="C41" s="139"/>
      <c r="D41" s="49" t="s">
        <v>375</v>
      </c>
      <c r="E41" s="46" t="s">
        <v>76</v>
      </c>
      <c r="F41" s="46" t="s">
        <v>78</v>
      </c>
      <c r="G41" s="47" t="s">
        <v>158</v>
      </c>
      <c r="H41" s="47" t="s">
        <v>81</v>
      </c>
      <c r="I41" s="48"/>
      <c r="J41" s="50"/>
      <c r="K41" s="121">
        <f>K42</f>
        <v>15779.095999999998</v>
      </c>
      <c r="L41" s="19"/>
      <c r="M41" s="9"/>
      <c r="N41" s="9"/>
      <c r="O41" s="9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</row>
    <row r="42" spans="1:31" s="20" customFormat="1" ht="12.75" customHeight="1">
      <c r="A42" s="139" t="s">
        <v>82</v>
      </c>
      <c r="B42" s="139"/>
      <c r="C42" s="139"/>
      <c r="D42" s="49" t="s">
        <v>375</v>
      </c>
      <c r="E42" s="46" t="s">
        <v>76</v>
      </c>
      <c r="F42" s="46" t="s">
        <v>78</v>
      </c>
      <c r="G42" s="47" t="s">
        <v>158</v>
      </c>
      <c r="H42" s="47" t="s">
        <v>66</v>
      </c>
      <c r="I42" s="48"/>
      <c r="J42" s="50"/>
      <c r="K42" s="121">
        <f>14997.408-757.472+1939.16+1400-1800</f>
        <v>15779.095999999998</v>
      </c>
      <c r="L42" s="19"/>
      <c r="M42" s="9"/>
      <c r="N42" s="9"/>
      <c r="O42" s="9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</row>
    <row r="43" spans="1:31" s="20" customFormat="1" ht="12.75" customHeight="1">
      <c r="A43" s="139" t="s">
        <v>92</v>
      </c>
      <c r="B43" s="139"/>
      <c r="C43" s="139"/>
      <c r="D43" s="49" t="s">
        <v>375</v>
      </c>
      <c r="E43" s="46" t="s">
        <v>76</v>
      </c>
      <c r="F43" s="46" t="s">
        <v>78</v>
      </c>
      <c r="G43" s="47" t="s">
        <v>158</v>
      </c>
      <c r="H43" s="47" t="s">
        <v>88</v>
      </c>
      <c r="I43" s="48"/>
      <c r="J43" s="50"/>
      <c r="K43" s="121">
        <f>K44</f>
        <v>4191.07348</v>
      </c>
      <c r="L43" s="19"/>
      <c r="M43" s="9"/>
      <c r="N43" s="9"/>
      <c r="O43" s="9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</row>
    <row r="44" spans="1:31" s="20" customFormat="1" ht="14.25" customHeight="1">
      <c r="A44" s="139" t="s">
        <v>89</v>
      </c>
      <c r="B44" s="139"/>
      <c r="C44" s="139"/>
      <c r="D44" s="49" t="s">
        <v>375</v>
      </c>
      <c r="E44" s="46" t="s">
        <v>76</v>
      </c>
      <c r="F44" s="46" t="s">
        <v>78</v>
      </c>
      <c r="G44" s="47" t="s">
        <v>158</v>
      </c>
      <c r="H44" s="47" t="s">
        <v>85</v>
      </c>
      <c r="I44" s="48"/>
      <c r="J44" s="50"/>
      <c r="K44" s="121">
        <f>3931.6+50+167.66348+245-100-534+200+230.81</f>
        <v>4191.07348</v>
      </c>
      <c r="L44" s="19"/>
      <c r="M44" s="9"/>
      <c r="N44" s="9"/>
      <c r="O44" s="9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</row>
    <row r="45" spans="1:31" s="20" customFormat="1" ht="12.75" customHeight="1">
      <c r="A45" s="139" t="s">
        <v>90</v>
      </c>
      <c r="B45" s="139"/>
      <c r="C45" s="139"/>
      <c r="D45" s="49" t="s">
        <v>375</v>
      </c>
      <c r="E45" s="46" t="s">
        <v>76</v>
      </c>
      <c r="F45" s="46" t="s">
        <v>78</v>
      </c>
      <c r="G45" s="47" t="s">
        <v>158</v>
      </c>
      <c r="H45" s="47" t="s">
        <v>86</v>
      </c>
      <c r="I45" s="48"/>
      <c r="J45" s="50"/>
      <c r="K45" s="121">
        <f>K46</f>
        <v>446.1</v>
      </c>
      <c r="L45" s="19"/>
      <c r="M45" s="9"/>
      <c r="N45" s="9"/>
      <c r="O45" s="9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</row>
    <row r="46" spans="1:31" s="20" customFormat="1" ht="12.75" customHeight="1">
      <c r="A46" s="139" t="s">
        <v>91</v>
      </c>
      <c r="B46" s="139"/>
      <c r="C46" s="139"/>
      <c r="D46" s="49" t="s">
        <v>375</v>
      </c>
      <c r="E46" s="46" t="s">
        <v>76</v>
      </c>
      <c r="F46" s="46" t="s">
        <v>78</v>
      </c>
      <c r="G46" s="47" t="s">
        <v>158</v>
      </c>
      <c r="H46" s="47" t="s">
        <v>87</v>
      </c>
      <c r="I46" s="48"/>
      <c r="J46" s="50">
        <v>31221</v>
      </c>
      <c r="K46" s="121">
        <f>346.1+100</f>
        <v>446.1</v>
      </c>
      <c r="L46" s="19" t="e">
        <f>#REF!-J46</f>
        <v>#REF!</v>
      </c>
      <c r="M46" s="9"/>
      <c r="N46" s="9"/>
      <c r="O46" s="9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</row>
    <row r="47" spans="1:31" s="18" customFormat="1" ht="15.75" customHeight="1">
      <c r="A47" s="156" t="s">
        <v>42</v>
      </c>
      <c r="B47" s="156"/>
      <c r="C47" s="156"/>
      <c r="D47" s="64" t="s">
        <v>375</v>
      </c>
      <c r="E47" s="54" t="s">
        <v>76</v>
      </c>
      <c r="F47" s="54" t="s">
        <v>95</v>
      </c>
      <c r="G47" s="53"/>
      <c r="H47" s="53"/>
      <c r="I47" s="55"/>
      <c r="J47" s="56">
        <f>J48</f>
        <v>0</v>
      </c>
      <c r="K47" s="120">
        <f>K48</f>
        <v>0</v>
      </c>
      <c r="L47" s="17">
        <f>L48</f>
        <v>0</v>
      </c>
      <c r="M47" s="9"/>
      <c r="N47" s="35"/>
      <c r="O47" s="35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</row>
    <row r="48" spans="1:31" s="20" customFormat="1" ht="15.75" customHeight="1">
      <c r="A48" s="139" t="s">
        <v>96</v>
      </c>
      <c r="B48" s="139"/>
      <c r="C48" s="139"/>
      <c r="D48" s="49" t="s">
        <v>375</v>
      </c>
      <c r="E48" s="46" t="s">
        <v>76</v>
      </c>
      <c r="F48" s="46" t="s">
        <v>95</v>
      </c>
      <c r="G48" s="47" t="s">
        <v>428</v>
      </c>
      <c r="H48" s="47"/>
      <c r="I48" s="48"/>
      <c r="J48" s="50">
        <f>J49+J52</f>
        <v>0</v>
      </c>
      <c r="K48" s="121">
        <f>K49+K52</f>
        <v>0</v>
      </c>
      <c r="L48" s="19">
        <f>L49+L52</f>
        <v>0</v>
      </c>
      <c r="M48" s="9"/>
      <c r="N48" s="9"/>
      <c r="O48" s="9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</row>
    <row r="49" spans="1:31" s="20" customFormat="1" ht="15.75" customHeight="1">
      <c r="A49" s="139" t="s">
        <v>43</v>
      </c>
      <c r="B49" s="139"/>
      <c r="C49" s="139"/>
      <c r="D49" s="49" t="s">
        <v>375</v>
      </c>
      <c r="E49" s="46" t="s">
        <v>76</v>
      </c>
      <c r="F49" s="46" t="s">
        <v>95</v>
      </c>
      <c r="G49" s="47" t="s">
        <v>429</v>
      </c>
      <c r="H49" s="47"/>
      <c r="I49" s="48"/>
      <c r="J49" s="50">
        <f>J51</f>
        <v>0</v>
      </c>
      <c r="K49" s="121">
        <f>K50</f>
        <v>0</v>
      </c>
      <c r="L49" s="19">
        <f>L51</f>
        <v>0</v>
      </c>
      <c r="M49" s="9"/>
      <c r="N49" s="9"/>
      <c r="O49" s="9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</row>
    <row r="50" spans="1:31" s="20" customFormat="1" ht="15.75" customHeight="1">
      <c r="A50" s="139" t="s">
        <v>90</v>
      </c>
      <c r="B50" s="139"/>
      <c r="C50" s="139"/>
      <c r="D50" s="49" t="s">
        <v>375</v>
      </c>
      <c r="E50" s="46" t="s">
        <v>76</v>
      </c>
      <c r="F50" s="46" t="s">
        <v>95</v>
      </c>
      <c r="G50" s="47" t="s">
        <v>429</v>
      </c>
      <c r="H50" s="47" t="s">
        <v>86</v>
      </c>
      <c r="I50" s="48"/>
      <c r="J50" s="50"/>
      <c r="K50" s="121">
        <f>K51</f>
        <v>0</v>
      </c>
      <c r="L50" s="19"/>
      <c r="M50" s="9"/>
      <c r="N50" s="9"/>
      <c r="O50" s="9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</row>
    <row r="51" spans="1:31" s="20" customFormat="1" ht="15.75" customHeight="1">
      <c r="A51" s="139" t="s">
        <v>97</v>
      </c>
      <c r="B51" s="139"/>
      <c r="C51" s="139"/>
      <c r="D51" s="49" t="s">
        <v>375</v>
      </c>
      <c r="E51" s="46" t="s">
        <v>76</v>
      </c>
      <c r="F51" s="46" t="s">
        <v>95</v>
      </c>
      <c r="G51" s="47" t="s">
        <v>429</v>
      </c>
      <c r="H51" s="47" t="s">
        <v>98</v>
      </c>
      <c r="I51" s="48"/>
      <c r="J51" s="50"/>
      <c r="K51" s="121">
        <f>620.01-620.01</f>
        <v>0</v>
      </c>
      <c r="L51" s="19"/>
      <c r="M51" s="9"/>
      <c r="N51" s="9"/>
      <c r="O51" s="9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</row>
    <row r="52" spans="1:31" s="20" customFormat="1" ht="15.75" customHeight="1" hidden="1">
      <c r="A52" s="139" t="s">
        <v>44</v>
      </c>
      <c r="B52" s="139"/>
      <c r="C52" s="139"/>
      <c r="D52" s="49"/>
      <c r="E52" s="46" t="s">
        <v>76</v>
      </c>
      <c r="F52" s="46" t="s">
        <v>95</v>
      </c>
      <c r="G52" s="47" t="s">
        <v>99</v>
      </c>
      <c r="H52" s="47"/>
      <c r="I52" s="48"/>
      <c r="J52" s="50">
        <f>J54</f>
        <v>0</v>
      </c>
      <c r="K52" s="121">
        <f>K53</f>
        <v>0</v>
      </c>
      <c r="L52" s="19">
        <f>L54</f>
        <v>0</v>
      </c>
      <c r="M52" s="9"/>
      <c r="N52" s="9"/>
      <c r="O52" s="9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</row>
    <row r="53" spans="1:31" s="20" customFormat="1" ht="15.75" customHeight="1" hidden="1">
      <c r="A53" s="139" t="s">
        <v>90</v>
      </c>
      <c r="B53" s="139"/>
      <c r="C53" s="139"/>
      <c r="D53" s="49"/>
      <c r="E53" s="46" t="s">
        <v>76</v>
      </c>
      <c r="F53" s="46" t="s">
        <v>95</v>
      </c>
      <c r="G53" s="47" t="s">
        <v>99</v>
      </c>
      <c r="H53" s="47" t="s">
        <v>86</v>
      </c>
      <c r="I53" s="48"/>
      <c r="J53" s="50"/>
      <c r="K53" s="121">
        <f>K54</f>
        <v>0</v>
      </c>
      <c r="L53" s="19"/>
      <c r="M53" s="9"/>
      <c r="N53" s="9"/>
      <c r="O53" s="9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</row>
    <row r="54" spans="1:31" s="20" customFormat="1" ht="15.75" customHeight="1" hidden="1">
      <c r="A54" s="139" t="s">
        <v>97</v>
      </c>
      <c r="B54" s="139"/>
      <c r="C54" s="139"/>
      <c r="D54" s="49"/>
      <c r="E54" s="46" t="s">
        <v>76</v>
      </c>
      <c r="F54" s="46" t="s">
        <v>95</v>
      </c>
      <c r="G54" s="47" t="s">
        <v>99</v>
      </c>
      <c r="H54" s="47" t="s">
        <v>98</v>
      </c>
      <c r="I54" s="48"/>
      <c r="J54" s="50"/>
      <c r="K54" s="121">
        <f>423.74-423.74</f>
        <v>0</v>
      </c>
      <c r="L54" s="19"/>
      <c r="M54" s="9"/>
      <c r="N54" s="9"/>
      <c r="O54" s="9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</row>
    <row r="55" spans="1:31" s="20" customFormat="1" ht="15.75" customHeight="1" hidden="1">
      <c r="A55" s="144" t="s">
        <v>16</v>
      </c>
      <c r="B55" s="139"/>
      <c r="C55" s="139"/>
      <c r="D55" s="49"/>
      <c r="E55" s="46" t="s">
        <v>76</v>
      </c>
      <c r="F55" s="46" t="s">
        <v>36</v>
      </c>
      <c r="G55" s="47" t="s">
        <v>14</v>
      </c>
      <c r="H55" s="47" t="s">
        <v>2</v>
      </c>
      <c r="I55" s="48"/>
      <c r="J55" s="50">
        <f aca="true" t="shared" si="0" ref="J55:L57">J56</f>
        <v>0</v>
      </c>
      <c r="K55" s="121">
        <f t="shared" si="0"/>
        <v>0</v>
      </c>
      <c r="L55" s="19">
        <f t="shared" si="0"/>
        <v>0</v>
      </c>
      <c r="M55" s="9"/>
      <c r="N55" s="9"/>
      <c r="O55" s="9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</row>
    <row r="56" spans="1:31" s="20" customFormat="1" ht="15.75" customHeight="1" hidden="1">
      <c r="A56" s="144" t="s">
        <v>17</v>
      </c>
      <c r="B56" s="139"/>
      <c r="C56" s="139"/>
      <c r="D56" s="49"/>
      <c r="E56" s="46" t="s">
        <v>76</v>
      </c>
      <c r="F56" s="46" t="s">
        <v>36</v>
      </c>
      <c r="G56" s="47" t="s">
        <v>18</v>
      </c>
      <c r="H56" s="47" t="s">
        <v>2</v>
      </c>
      <c r="I56" s="48"/>
      <c r="J56" s="50">
        <f t="shared" si="0"/>
        <v>0</v>
      </c>
      <c r="K56" s="121">
        <f t="shared" si="0"/>
        <v>0</v>
      </c>
      <c r="L56" s="19">
        <f t="shared" si="0"/>
        <v>0</v>
      </c>
      <c r="M56" s="9"/>
      <c r="N56" s="9"/>
      <c r="O56" s="9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</row>
    <row r="57" spans="1:31" s="20" customFormat="1" ht="15.75" customHeight="1" hidden="1">
      <c r="A57" s="144" t="s">
        <v>12</v>
      </c>
      <c r="B57" s="144"/>
      <c r="C57" s="144"/>
      <c r="D57" s="49"/>
      <c r="E57" s="46" t="s">
        <v>76</v>
      </c>
      <c r="F57" s="46" t="s">
        <v>36</v>
      </c>
      <c r="G57" s="47" t="s">
        <v>40</v>
      </c>
      <c r="H57" s="47" t="s">
        <v>2</v>
      </c>
      <c r="I57" s="48"/>
      <c r="J57" s="50">
        <f t="shared" si="0"/>
        <v>0</v>
      </c>
      <c r="K57" s="121">
        <f t="shared" si="0"/>
        <v>0</v>
      </c>
      <c r="L57" s="19">
        <f t="shared" si="0"/>
        <v>0</v>
      </c>
      <c r="M57" s="9"/>
      <c r="N57" s="9"/>
      <c r="O57" s="9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</row>
    <row r="58" spans="1:31" s="20" customFormat="1" ht="15.75" customHeight="1" hidden="1">
      <c r="A58" s="144" t="s">
        <v>37</v>
      </c>
      <c r="B58" s="144"/>
      <c r="C58" s="144"/>
      <c r="D58" s="49"/>
      <c r="E58" s="46" t="s">
        <v>76</v>
      </c>
      <c r="F58" s="46" t="s">
        <v>36</v>
      </c>
      <c r="G58" s="47" t="s">
        <v>40</v>
      </c>
      <c r="H58" s="47" t="s">
        <v>38</v>
      </c>
      <c r="I58" s="48"/>
      <c r="J58" s="50"/>
      <c r="K58" s="121"/>
      <c r="L58" s="19"/>
      <c r="M58" s="9"/>
      <c r="N58" s="9"/>
      <c r="O58" s="9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</row>
    <row r="59" spans="1:31" s="29" customFormat="1" ht="12.75" customHeight="1">
      <c r="A59" s="151" t="s">
        <v>10</v>
      </c>
      <c r="B59" s="147"/>
      <c r="C59" s="147"/>
      <c r="D59" s="58" t="s">
        <v>375</v>
      </c>
      <c r="E59" s="59" t="s">
        <v>76</v>
      </c>
      <c r="F59" s="59" t="s">
        <v>102</v>
      </c>
      <c r="G59" s="60"/>
      <c r="H59" s="60"/>
      <c r="I59" s="61"/>
      <c r="J59" s="62">
        <f aca="true" t="shared" si="1" ref="J59:L60">J60</f>
        <v>1140.7</v>
      </c>
      <c r="K59" s="122">
        <f>K60</f>
        <v>830.20915</v>
      </c>
      <c r="L59" s="28" t="e">
        <f t="shared" si="1"/>
        <v>#REF!</v>
      </c>
      <c r="M59" s="9"/>
      <c r="N59" s="37"/>
      <c r="O59" s="37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</row>
    <row r="60" spans="1:31" s="20" customFormat="1" ht="12.75" customHeight="1">
      <c r="A60" s="139" t="s">
        <v>96</v>
      </c>
      <c r="B60" s="139"/>
      <c r="C60" s="139"/>
      <c r="D60" s="49" t="s">
        <v>375</v>
      </c>
      <c r="E60" s="46" t="s">
        <v>76</v>
      </c>
      <c r="F60" s="46" t="s">
        <v>102</v>
      </c>
      <c r="G60" s="47" t="s">
        <v>160</v>
      </c>
      <c r="H60" s="47"/>
      <c r="I60" s="48"/>
      <c r="J60" s="50">
        <f t="shared" si="1"/>
        <v>1140.7</v>
      </c>
      <c r="K60" s="121">
        <f>K61</f>
        <v>830.20915</v>
      </c>
      <c r="L60" s="19" t="e">
        <f t="shared" si="1"/>
        <v>#REF!</v>
      </c>
      <c r="M60" s="9"/>
      <c r="N60" s="9"/>
      <c r="O60" s="9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</row>
    <row r="61" spans="1:31" s="20" customFormat="1" ht="12.75" customHeight="1">
      <c r="A61" s="144" t="s">
        <v>100</v>
      </c>
      <c r="B61" s="139"/>
      <c r="C61" s="139"/>
      <c r="D61" s="49" t="s">
        <v>375</v>
      </c>
      <c r="E61" s="46" t="s">
        <v>76</v>
      </c>
      <c r="F61" s="46" t="s">
        <v>102</v>
      </c>
      <c r="G61" s="47" t="s">
        <v>161</v>
      </c>
      <c r="H61" s="47"/>
      <c r="I61" s="48"/>
      <c r="J61" s="50">
        <f>J63</f>
        <v>1140.7</v>
      </c>
      <c r="K61" s="121">
        <f>K62</f>
        <v>830.20915</v>
      </c>
      <c r="L61" s="19" t="e">
        <f>L63</f>
        <v>#REF!</v>
      </c>
      <c r="M61" s="9"/>
      <c r="N61" s="9"/>
      <c r="O61" s="9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</row>
    <row r="62" spans="1:31" s="20" customFormat="1" ht="12.75" customHeight="1">
      <c r="A62" s="139" t="s">
        <v>90</v>
      </c>
      <c r="B62" s="139"/>
      <c r="C62" s="139"/>
      <c r="D62" s="49" t="s">
        <v>375</v>
      </c>
      <c r="E62" s="46" t="s">
        <v>76</v>
      </c>
      <c r="F62" s="46" t="s">
        <v>102</v>
      </c>
      <c r="G62" s="47" t="s">
        <v>161</v>
      </c>
      <c r="H62" s="47" t="s">
        <v>86</v>
      </c>
      <c r="I62" s="48"/>
      <c r="J62" s="50"/>
      <c r="K62" s="121">
        <f>K63</f>
        <v>830.20915</v>
      </c>
      <c r="L62" s="19"/>
      <c r="M62" s="9"/>
      <c r="N62" s="9"/>
      <c r="O62" s="9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</row>
    <row r="63" spans="1:31" s="20" customFormat="1" ht="12.75" customHeight="1">
      <c r="A63" s="144" t="s">
        <v>68</v>
      </c>
      <c r="B63" s="144"/>
      <c r="C63" s="144"/>
      <c r="D63" s="49" t="s">
        <v>375</v>
      </c>
      <c r="E63" s="46" t="s">
        <v>76</v>
      </c>
      <c r="F63" s="46" t="s">
        <v>102</v>
      </c>
      <c r="G63" s="47" t="s">
        <v>161</v>
      </c>
      <c r="H63" s="47" t="s">
        <v>67</v>
      </c>
      <c r="I63" s="48"/>
      <c r="J63" s="50">
        <v>1140.7</v>
      </c>
      <c r="K63" s="121">
        <f>496.34801-75+401.477+7.38414</f>
        <v>830.20915</v>
      </c>
      <c r="L63" s="19" t="e">
        <f>#REF!-J63</f>
        <v>#REF!</v>
      </c>
      <c r="M63" s="9"/>
      <c r="N63" s="9"/>
      <c r="O63" s="9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</row>
    <row r="64" spans="1:31" s="29" customFormat="1" ht="12.75" customHeight="1">
      <c r="A64" s="151" t="s">
        <v>65</v>
      </c>
      <c r="B64" s="151"/>
      <c r="C64" s="151"/>
      <c r="D64" s="58"/>
      <c r="E64" s="59" t="s">
        <v>76</v>
      </c>
      <c r="F64" s="59" t="s">
        <v>101</v>
      </c>
      <c r="G64" s="60"/>
      <c r="H64" s="60"/>
      <c r="I64" s="61"/>
      <c r="J64" s="62"/>
      <c r="K64" s="122">
        <f>K65+K76+K81</f>
        <v>5100.635410000001</v>
      </c>
      <c r="L64" s="28"/>
      <c r="M64" s="9"/>
      <c r="N64" s="37"/>
      <c r="O64" s="37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</row>
    <row r="65" spans="1:31" s="18" customFormat="1" ht="25.5" customHeight="1">
      <c r="A65" s="139" t="s">
        <v>200</v>
      </c>
      <c r="B65" s="139"/>
      <c r="C65" s="139"/>
      <c r="D65" s="49" t="s">
        <v>375</v>
      </c>
      <c r="E65" s="46" t="s">
        <v>76</v>
      </c>
      <c r="F65" s="46" t="s">
        <v>101</v>
      </c>
      <c r="G65" s="47" t="s">
        <v>162</v>
      </c>
      <c r="H65" s="47"/>
      <c r="I65" s="48"/>
      <c r="J65" s="50"/>
      <c r="K65" s="121">
        <f>K66</f>
        <v>2800</v>
      </c>
      <c r="L65" s="17"/>
      <c r="M65" s="9"/>
      <c r="N65" s="35"/>
      <c r="O65" s="35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</row>
    <row r="66" spans="1:31" s="20" customFormat="1" ht="25.5" customHeight="1">
      <c r="A66" s="139" t="s">
        <v>163</v>
      </c>
      <c r="B66" s="139"/>
      <c r="C66" s="139"/>
      <c r="D66" s="49" t="s">
        <v>375</v>
      </c>
      <c r="E66" s="46" t="s">
        <v>76</v>
      </c>
      <c r="F66" s="46" t="s">
        <v>101</v>
      </c>
      <c r="G66" s="47" t="s">
        <v>164</v>
      </c>
      <c r="H66" s="47"/>
      <c r="I66" s="48"/>
      <c r="J66" s="50"/>
      <c r="K66" s="121">
        <f>K67</f>
        <v>2800</v>
      </c>
      <c r="L66" s="19"/>
      <c r="M66" s="9"/>
      <c r="N66" s="9"/>
      <c r="O66" s="9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</row>
    <row r="67" spans="1:31" s="20" customFormat="1" ht="25.5" customHeight="1">
      <c r="A67" s="139" t="s">
        <v>165</v>
      </c>
      <c r="B67" s="139"/>
      <c r="C67" s="139"/>
      <c r="D67" s="49" t="s">
        <v>375</v>
      </c>
      <c r="E67" s="46" t="s">
        <v>76</v>
      </c>
      <c r="F67" s="46" t="s">
        <v>101</v>
      </c>
      <c r="G67" s="47" t="s">
        <v>166</v>
      </c>
      <c r="H67" s="47"/>
      <c r="I67" s="48"/>
      <c r="J67" s="50"/>
      <c r="K67" s="121">
        <f>K68</f>
        <v>2800</v>
      </c>
      <c r="L67" s="19"/>
      <c r="M67" s="9"/>
      <c r="N67" s="9"/>
      <c r="O67" s="9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</row>
    <row r="68" spans="1:31" s="20" customFormat="1" ht="13.5" customHeight="1">
      <c r="A68" s="139" t="s">
        <v>167</v>
      </c>
      <c r="B68" s="139"/>
      <c r="C68" s="139"/>
      <c r="D68" s="49" t="s">
        <v>375</v>
      </c>
      <c r="E68" s="46" t="s">
        <v>76</v>
      </c>
      <c r="F68" s="46" t="s">
        <v>101</v>
      </c>
      <c r="G68" s="47" t="s">
        <v>168</v>
      </c>
      <c r="H68" s="47"/>
      <c r="I68" s="48"/>
      <c r="J68" s="50"/>
      <c r="K68" s="121">
        <f>K69</f>
        <v>2800</v>
      </c>
      <c r="L68" s="19"/>
      <c r="M68" s="9"/>
      <c r="N68" s="9"/>
      <c r="O68" s="9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</row>
    <row r="69" spans="1:31" s="20" customFormat="1" ht="13.5" customHeight="1">
      <c r="A69" s="139" t="s">
        <v>92</v>
      </c>
      <c r="B69" s="139"/>
      <c r="C69" s="139"/>
      <c r="D69" s="49" t="s">
        <v>375</v>
      </c>
      <c r="E69" s="46" t="s">
        <v>76</v>
      </c>
      <c r="F69" s="46" t="s">
        <v>101</v>
      </c>
      <c r="G69" s="47" t="s">
        <v>168</v>
      </c>
      <c r="H69" s="47" t="s">
        <v>88</v>
      </c>
      <c r="I69" s="48"/>
      <c r="J69" s="50"/>
      <c r="K69" s="121">
        <f>K70</f>
        <v>2800</v>
      </c>
      <c r="L69" s="19"/>
      <c r="M69" s="9"/>
      <c r="N69" s="9"/>
      <c r="O69" s="9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</row>
    <row r="70" spans="1:31" s="18" customFormat="1" ht="12.75" customHeight="1">
      <c r="A70" s="139" t="s">
        <v>129</v>
      </c>
      <c r="B70" s="139"/>
      <c r="C70" s="139"/>
      <c r="D70" s="49" t="s">
        <v>375</v>
      </c>
      <c r="E70" s="46" t="s">
        <v>76</v>
      </c>
      <c r="F70" s="46" t="s">
        <v>101</v>
      </c>
      <c r="G70" s="47" t="s">
        <v>168</v>
      </c>
      <c r="H70" s="47" t="s">
        <v>85</v>
      </c>
      <c r="I70" s="48"/>
      <c r="J70" s="50"/>
      <c r="K70" s="121">
        <v>2800</v>
      </c>
      <c r="L70" s="17"/>
      <c r="M70" s="9"/>
      <c r="N70" s="35"/>
      <c r="O70" s="35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</row>
    <row r="71" spans="1:31" s="20" customFormat="1" ht="12.75" customHeight="1" hidden="1">
      <c r="A71" s="139" t="s">
        <v>146</v>
      </c>
      <c r="B71" s="139"/>
      <c r="C71" s="139"/>
      <c r="D71" s="49" t="s">
        <v>375</v>
      </c>
      <c r="E71" s="46" t="s">
        <v>76</v>
      </c>
      <c r="F71" s="46" t="s">
        <v>101</v>
      </c>
      <c r="G71" s="47" t="s">
        <v>169</v>
      </c>
      <c r="H71" s="47"/>
      <c r="I71" s="48"/>
      <c r="J71" s="50"/>
      <c r="K71" s="121"/>
      <c r="L71" s="19"/>
      <c r="M71" s="9"/>
      <c r="N71" s="9"/>
      <c r="O71" s="9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</row>
    <row r="72" spans="1:31" s="20" customFormat="1" ht="13.5" customHeight="1" hidden="1">
      <c r="A72" s="139" t="s">
        <v>170</v>
      </c>
      <c r="B72" s="139"/>
      <c r="C72" s="139"/>
      <c r="D72" s="49" t="s">
        <v>375</v>
      </c>
      <c r="E72" s="46" t="s">
        <v>76</v>
      </c>
      <c r="F72" s="46" t="s">
        <v>101</v>
      </c>
      <c r="G72" s="47" t="s">
        <v>171</v>
      </c>
      <c r="H72" s="47"/>
      <c r="I72" s="48"/>
      <c r="J72" s="50"/>
      <c r="K72" s="121"/>
      <c r="L72" s="19"/>
      <c r="M72" s="9"/>
      <c r="N72" s="9"/>
      <c r="O72" s="9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</row>
    <row r="73" spans="1:31" s="20" customFormat="1" ht="14.25" customHeight="1" hidden="1">
      <c r="A73" s="139" t="s">
        <v>172</v>
      </c>
      <c r="B73" s="139"/>
      <c r="C73" s="139"/>
      <c r="D73" s="49" t="s">
        <v>375</v>
      </c>
      <c r="E73" s="46" t="s">
        <v>76</v>
      </c>
      <c r="F73" s="46" t="s">
        <v>101</v>
      </c>
      <c r="G73" s="47" t="s">
        <v>173</v>
      </c>
      <c r="H73" s="47"/>
      <c r="I73" s="48"/>
      <c r="J73" s="50"/>
      <c r="K73" s="121"/>
      <c r="L73" s="19"/>
      <c r="M73" s="9"/>
      <c r="N73" s="9"/>
      <c r="O73" s="9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</row>
    <row r="74" spans="1:31" s="18" customFormat="1" ht="12.75" customHeight="1" hidden="1">
      <c r="A74" s="139" t="s">
        <v>92</v>
      </c>
      <c r="B74" s="139"/>
      <c r="C74" s="139"/>
      <c r="D74" s="49" t="s">
        <v>375</v>
      </c>
      <c r="E74" s="46" t="s">
        <v>76</v>
      </c>
      <c r="F74" s="46" t="s">
        <v>101</v>
      </c>
      <c r="G74" s="47" t="s">
        <v>173</v>
      </c>
      <c r="H74" s="47" t="s">
        <v>88</v>
      </c>
      <c r="I74" s="48"/>
      <c r="J74" s="50">
        <f>J76</f>
        <v>0</v>
      </c>
      <c r="K74" s="121"/>
      <c r="L74" s="17">
        <f>L76</f>
        <v>0</v>
      </c>
      <c r="M74" s="9"/>
      <c r="N74" s="35"/>
      <c r="O74" s="35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</row>
    <row r="75" spans="1:31" s="20" customFormat="1" ht="12.75" customHeight="1" hidden="1">
      <c r="A75" s="139" t="s">
        <v>129</v>
      </c>
      <c r="B75" s="139"/>
      <c r="C75" s="139"/>
      <c r="D75" s="49" t="s">
        <v>375</v>
      </c>
      <c r="E75" s="46" t="s">
        <v>76</v>
      </c>
      <c r="F75" s="46" t="s">
        <v>101</v>
      </c>
      <c r="G75" s="47" t="s">
        <v>173</v>
      </c>
      <c r="H75" s="47" t="s">
        <v>85</v>
      </c>
      <c r="I75" s="48"/>
      <c r="J75" s="50"/>
      <c r="K75" s="121"/>
      <c r="L75" s="19"/>
      <c r="M75" s="9"/>
      <c r="N75" s="9"/>
      <c r="O75" s="9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</row>
    <row r="76" spans="1:31" s="20" customFormat="1" ht="25.5" customHeight="1" hidden="1">
      <c r="A76" s="139" t="s">
        <v>491</v>
      </c>
      <c r="B76" s="139"/>
      <c r="C76" s="139"/>
      <c r="D76" s="49" t="s">
        <v>375</v>
      </c>
      <c r="E76" s="46" t="s">
        <v>76</v>
      </c>
      <c r="F76" s="46" t="s">
        <v>101</v>
      </c>
      <c r="G76" s="47" t="s">
        <v>174</v>
      </c>
      <c r="H76" s="47"/>
      <c r="I76" s="48"/>
      <c r="J76" s="50"/>
      <c r="K76" s="121">
        <f>K77</f>
        <v>0</v>
      </c>
      <c r="L76" s="19"/>
      <c r="M76" s="9"/>
      <c r="N76" s="9"/>
      <c r="O76" s="9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</row>
    <row r="77" spans="1:31" s="20" customFormat="1" ht="25.5" customHeight="1" hidden="1">
      <c r="A77" s="139" t="s">
        <v>175</v>
      </c>
      <c r="B77" s="139"/>
      <c r="C77" s="139"/>
      <c r="D77" s="49" t="s">
        <v>375</v>
      </c>
      <c r="E77" s="46" t="s">
        <v>76</v>
      </c>
      <c r="F77" s="46" t="s">
        <v>101</v>
      </c>
      <c r="G77" s="47" t="s">
        <v>176</v>
      </c>
      <c r="H77" s="47"/>
      <c r="I77" s="48"/>
      <c r="J77" s="50"/>
      <c r="K77" s="121">
        <f>K79</f>
        <v>0</v>
      </c>
      <c r="L77" s="19"/>
      <c r="M77" s="9"/>
      <c r="N77" s="9"/>
      <c r="O77" s="9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</row>
    <row r="78" spans="1:31" s="20" customFormat="1" ht="12.75" hidden="1">
      <c r="A78" s="139" t="s">
        <v>177</v>
      </c>
      <c r="B78" s="139"/>
      <c r="C78" s="139"/>
      <c r="D78" s="49" t="s">
        <v>375</v>
      </c>
      <c r="E78" s="46" t="s">
        <v>76</v>
      </c>
      <c r="F78" s="46" t="s">
        <v>101</v>
      </c>
      <c r="G78" s="47" t="s">
        <v>499</v>
      </c>
      <c r="H78" s="47"/>
      <c r="I78" s="48"/>
      <c r="J78" s="50"/>
      <c r="K78" s="121">
        <f>K79</f>
        <v>0</v>
      </c>
      <c r="L78" s="19"/>
      <c r="M78" s="9"/>
      <c r="N78" s="9"/>
      <c r="O78" s="9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</row>
    <row r="79" spans="1:31" s="20" customFormat="1" ht="12.75" hidden="1">
      <c r="A79" s="139" t="s">
        <v>92</v>
      </c>
      <c r="B79" s="139"/>
      <c r="C79" s="139"/>
      <c r="D79" s="49" t="s">
        <v>375</v>
      </c>
      <c r="E79" s="46" t="s">
        <v>76</v>
      </c>
      <c r="F79" s="46" t="s">
        <v>101</v>
      </c>
      <c r="G79" s="47" t="s">
        <v>499</v>
      </c>
      <c r="H79" s="47" t="s">
        <v>88</v>
      </c>
      <c r="I79" s="48"/>
      <c r="J79" s="50"/>
      <c r="K79" s="121">
        <f>K80</f>
        <v>0</v>
      </c>
      <c r="L79" s="19"/>
      <c r="M79" s="9"/>
      <c r="N79" s="9"/>
      <c r="O79" s="9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</row>
    <row r="80" spans="1:31" s="20" customFormat="1" ht="12.75" customHeight="1" hidden="1">
      <c r="A80" s="139" t="s">
        <v>129</v>
      </c>
      <c r="B80" s="139"/>
      <c r="C80" s="139"/>
      <c r="D80" s="49" t="s">
        <v>375</v>
      </c>
      <c r="E80" s="46" t="s">
        <v>76</v>
      </c>
      <c r="F80" s="46" t="s">
        <v>101</v>
      </c>
      <c r="G80" s="47" t="s">
        <v>499</v>
      </c>
      <c r="H80" s="47" t="s">
        <v>85</v>
      </c>
      <c r="I80" s="48"/>
      <c r="J80" s="50"/>
      <c r="K80" s="121">
        <v>0</v>
      </c>
      <c r="L80" s="19"/>
      <c r="M80" s="9"/>
      <c r="N80" s="9"/>
      <c r="O80" s="9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</row>
    <row r="81" spans="1:31" s="20" customFormat="1" ht="12.75" customHeight="1">
      <c r="A81" s="139" t="s">
        <v>96</v>
      </c>
      <c r="B81" s="139"/>
      <c r="C81" s="139"/>
      <c r="D81" s="49" t="s">
        <v>375</v>
      </c>
      <c r="E81" s="46" t="s">
        <v>76</v>
      </c>
      <c r="F81" s="46" t="s">
        <v>101</v>
      </c>
      <c r="G81" s="47" t="s">
        <v>160</v>
      </c>
      <c r="H81" s="47"/>
      <c r="I81" s="48"/>
      <c r="J81" s="50"/>
      <c r="K81" s="121">
        <f>K82+K88</f>
        <v>2300.6354100000003</v>
      </c>
      <c r="L81" s="19"/>
      <c r="M81" s="9"/>
      <c r="N81" s="9"/>
      <c r="O81" s="9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</row>
    <row r="82" spans="1:31" s="20" customFormat="1" ht="12.75" customHeight="1">
      <c r="A82" s="139" t="s">
        <v>130</v>
      </c>
      <c r="B82" s="139"/>
      <c r="C82" s="139"/>
      <c r="D82" s="49" t="s">
        <v>375</v>
      </c>
      <c r="E82" s="46" t="s">
        <v>76</v>
      </c>
      <c r="F82" s="46" t="s">
        <v>101</v>
      </c>
      <c r="G82" s="47" t="s">
        <v>179</v>
      </c>
      <c r="H82" s="47"/>
      <c r="I82" s="48"/>
      <c r="J82" s="50"/>
      <c r="K82" s="121">
        <f>K83+K85</f>
        <v>2275.6354100000003</v>
      </c>
      <c r="L82" s="19"/>
      <c r="M82" s="9"/>
      <c r="N82" s="9"/>
      <c r="O82" s="9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</row>
    <row r="83" spans="1:31" s="20" customFormat="1" ht="12.75" customHeight="1">
      <c r="A83" s="139" t="s">
        <v>92</v>
      </c>
      <c r="B83" s="139"/>
      <c r="C83" s="139"/>
      <c r="D83" s="49" t="s">
        <v>375</v>
      </c>
      <c r="E83" s="46" t="s">
        <v>76</v>
      </c>
      <c r="F83" s="46" t="s">
        <v>101</v>
      </c>
      <c r="G83" s="47" t="s">
        <v>179</v>
      </c>
      <c r="H83" s="47" t="s">
        <v>88</v>
      </c>
      <c r="I83" s="48"/>
      <c r="J83" s="50"/>
      <c r="K83" s="121">
        <f>K84</f>
        <v>2166.7354100000002</v>
      </c>
      <c r="L83" s="19"/>
      <c r="M83" s="9"/>
      <c r="N83" s="9"/>
      <c r="O83" s="9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</row>
    <row r="84" spans="1:31" s="20" customFormat="1" ht="12.75" customHeight="1">
      <c r="A84" s="139" t="s">
        <v>129</v>
      </c>
      <c r="B84" s="139"/>
      <c r="C84" s="139"/>
      <c r="D84" s="49" t="s">
        <v>375</v>
      </c>
      <c r="E84" s="46" t="s">
        <v>76</v>
      </c>
      <c r="F84" s="46" t="s">
        <v>101</v>
      </c>
      <c r="G84" s="47" t="s">
        <v>179</v>
      </c>
      <c r="H84" s="47" t="s">
        <v>85</v>
      </c>
      <c r="I84" s="48"/>
      <c r="J84" s="50"/>
      <c r="K84" s="121">
        <f>3025+400+70-1200-28.26459-100</f>
        <v>2166.7354100000002</v>
      </c>
      <c r="L84" s="19"/>
      <c r="M84" s="9"/>
      <c r="N84" s="9"/>
      <c r="O84" s="9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</row>
    <row r="85" spans="1:31" s="20" customFormat="1" ht="12.75" customHeight="1">
      <c r="A85" s="133" t="s">
        <v>90</v>
      </c>
      <c r="B85" s="134"/>
      <c r="C85" s="135"/>
      <c r="D85" s="49" t="s">
        <v>375</v>
      </c>
      <c r="E85" s="46" t="s">
        <v>76</v>
      </c>
      <c r="F85" s="46" t="s">
        <v>101</v>
      </c>
      <c r="G85" s="47" t="s">
        <v>179</v>
      </c>
      <c r="H85" s="47" t="s">
        <v>86</v>
      </c>
      <c r="I85" s="48"/>
      <c r="J85" s="50"/>
      <c r="K85" s="121">
        <f>K86+K87</f>
        <v>108.9</v>
      </c>
      <c r="L85" s="19"/>
      <c r="M85" s="9"/>
      <c r="N85" s="9"/>
      <c r="O85" s="9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</row>
    <row r="86" spans="1:31" s="20" customFormat="1" ht="12.75" customHeight="1" hidden="1">
      <c r="A86" s="130" t="s">
        <v>411</v>
      </c>
      <c r="B86" s="131"/>
      <c r="C86" s="132"/>
      <c r="D86" s="49" t="s">
        <v>375</v>
      </c>
      <c r="E86" s="46" t="s">
        <v>76</v>
      </c>
      <c r="F86" s="46" t="s">
        <v>101</v>
      </c>
      <c r="G86" s="47" t="s">
        <v>179</v>
      </c>
      <c r="H86" s="47" t="s">
        <v>412</v>
      </c>
      <c r="I86" s="48"/>
      <c r="J86" s="50"/>
      <c r="K86" s="121"/>
      <c r="L86" s="19"/>
      <c r="M86" s="9"/>
      <c r="N86" s="9"/>
      <c r="O86" s="9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</row>
    <row r="87" spans="1:31" s="20" customFormat="1" ht="12.75" customHeight="1">
      <c r="A87" s="139" t="s">
        <v>91</v>
      </c>
      <c r="B87" s="139"/>
      <c r="C87" s="139"/>
      <c r="D87" s="49" t="s">
        <v>375</v>
      </c>
      <c r="E87" s="46" t="s">
        <v>76</v>
      </c>
      <c r="F87" s="46" t="s">
        <v>101</v>
      </c>
      <c r="G87" s="47" t="s">
        <v>179</v>
      </c>
      <c r="H87" s="47" t="s">
        <v>87</v>
      </c>
      <c r="I87" s="48"/>
      <c r="J87" s="50"/>
      <c r="K87" s="121">
        <f>20+88.9</f>
        <v>108.9</v>
      </c>
      <c r="L87" s="19"/>
      <c r="M87" s="9"/>
      <c r="N87" s="9"/>
      <c r="O87" s="9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</row>
    <row r="88" spans="1:31" s="20" customFormat="1" ht="38.25" customHeight="1">
      <c r="A88" s="139" t="s">
        <v>103</v>
      </c>
      <c r="B88" s="139"/>
      <c r="C88" s="139"/>
      <c r="D88" s="49" t="s">
        <v>375</v>
      </c>
      <c r="E88" s="46" t="s">
        <v>76</v>
      </c>
      <c r="F88" s="46" t="s">
        <v>101</v>
      </c>
      <c r="G88" s="47" t="s">
        <v>180</v>
      </c>
      <c r="H88" s="47"/>
      <c r="I88" s="48"/>
      <c r="J88" s="50"/>
      <c r="K88" s="121">
        <f>K89</f>
        <v>25</v>
      </c>
      <c r="L88" s="19"/>
      <c r="M88" s="9"/>
      <c r="N88" s="9"/>
      <c r="O88" s="9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</row>
    <row r="89" spans="1:31" s="20" customFormat="1" ht="12.75" customHeight="1">
      <c r="A89" s="139" t="s">
        <v>90</v>
      </c>
      <c r="B89" s="139"/>
      <c r="C89" s="139"/>
      <c r="D89" s="49" t="s">
        <v>375</v>
      </c>
      <c r="E89" s="46" t="s">
        <v>76</v>
      </c>
      <c r="F89" s="46" t="s">
        <v>101</v>
      </c>
      <c r="G89" s="47" t="s">
        <v>180</v>
      </c>
      <c r="H89" s="47" t="s">
        <v>86</v>
      </c>
      <c r="I89" s="48"/>
      <c r="J89" s="50"/>
      <c r="K89" s="121">
        <f>K90</f>
        <v>25</v>
      </c>
      <c r="L89" s="19"/>
      <c r="M89" s="9"/>
      <c r="N89" s="9"/>
      <c r="O89" s="9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</row>
    <row r="90" spans="1:31" s="20" customFormat="1" ht="12.75" customHeight="1">
      <c r="A90" s="139" t="s">
        <v>97</v>
      </c>
      <c r="B90" s="139"/>
      <c r="C90" s="139"/>
      <c r="D90" s="49" t="s">
        <v>375</v>
      </c>
      <c r="E90" s="46" t="s">
        <v>76</v>
      </c>
      <c r="F90" s="46" t="s">
        <v>101</v>
      </c>
      <c r="G90" s="47" t="s">
        <v>180</v>
      </c>
      <c r="H90" s="47" t="s">
        <v>98</v>
      </c>
      <c r="I90" s="48"/>
      <c r="J90" s="50"/>
      <c r="K90" s="121">
        <v>25</v>
      </c>
      <c r="L90" s="19"/>
      <c r="M90" s="9"/>
      <c r="N90" s="9"/>
      <c r="O90" s="9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</row>
    <row r="91" spans="1:31" s="20" customFormat="1" ht="12.75" customHeight="1">
      <c r="A91" s="155" t="s">
        <v>27</v>
      </c>
      <c r="B91" s="156"/>
      <c r="C91" s="156"/>
      <c r="D91" s="64" t="s">
        <v>375</v>
      </c>
      <c r="E91" s="54" t="s">
        <v>75</v>
      </c>
      <c r="F91" s="54"/>
      <c r="G91" s="53"/>
      <c r="H91" s="53"/>
      <c r="I91" s="55"/>
      <c r="J91" s="56" t="e">
        <f>J105+J92</f>
        <v>#REF!</v>
      </c>
      <c r="K91" s="120">
        <f>K92+K105</f>
        <v>1071</v>
      </c>
      <c r="L91" s="21" t="e">
        <f>L105+L92</f>
        <v>#REF!</v>
      </c>
      <c r="M91" s="9"/>
      <c r="N91" s="9"/>
      <c r="O91" s="9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</row>
    <row r="92" spans="1:31" s="29" customFormat="1" ht="12.75" customHeight="1">
      <c r="A92" s="151" t="s">
        <v>29</v>
      </c>
      <c r="B92" s="147"/>
      <c r="C92" s="147"/>
      <c r="D92" s="58" t="s">
        <v>375</v>
      </c>
      <c r="E92" s="59" t="s">
        <v>75</v>
      </c>
      <c r="F92" s="59" t="s">
        <v>77</v>
      </c>
      <c r="G92" s="60"/>
      <c r="H92" s="60"/>
      <c r="I92" s="61"/>
      <c r="J92" s="62" t="e">
        <f>#REF!</f>
        <v>#REF!</v>
      </c>
      <c r="K92" s="122">
        <f>K93+K101</f>
        <v>1071</v>
      </c>
      <c r="L92" s="28" t="e">
        <f>#REF!</f>
        <v>#REF!</v>
      </c>
      <c r="M92" s="9"/>
      <c r="N92" s="37"/>
      <c r="O92" s="37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</row>
    <row r="93" spans="1:31" s="20" customFormat="1" ht="38.25" customHeight="1">
      <c r="A93" s="171" t="s">
        <v>181</v>
      </c>
      <c r="B93" s="171"/>
      <c r="C93" s="171"/>
      <c r="D93" s="49" t="s">
        <v>375</v>
      </c>
      <c r="E93" s="46" t="s">
        <v>75</v>
      </c>
      <c r="F93" s="46" t="s">
        <v>77</v>
      </c>
      <c r="G93" s="47" t="s">
        <v>182</v>
      </c>
      <c r="H93" s="47"/>
      <c r="I93" s="48"/>
      <c r="J93" s="50"/>
      <c r="K93" s="121">
        <f>K94</f>
        <v>948</v>
      </c>
      <c r="L93" s="19"/>
      <c r="M93" s="9"/>
      <c r="N93" s="9"/>
      <c r="O93" s="9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</row>
    <row r="94" spans="1:31" s="20" customFormat="1" ht="12.75" customHeight="1">
      <c r="A94" s="171" t="s">
        <v>104</v>
      </c>
      <c r="B94" s="171"/>
      <c r="C94" s="171"/>
      <c r="D94" s="49" t="s">
        <v>375</v>
      </c>
      <c r="E94" s="46" t="s">
        <v>75</v>
      </c>
      <c r="F94" s="46" t="s">
        <v>77</v>
      </c>
      <c r="G94" s="47" t="s">
        <v>183</v>
      </c>
      <c r="H94" s="47"/>
      <c r="I94" s="48"/>
      <c r="J94" s="50"/>
      <c r="K94" s="121">
        <f>K95</f>
        <v>948</v>
      </c>
      <c r="L94" s="19"/>
      <c r="M94" s="9"/>
      <c r="N94" s="9"/>
      <c r="O94" s="9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</row>
    <row r="95" spans="1:31" s="20" customFormat="1" ht="26.25" customHeight="1">
      <c r="A95" s="144" t="s">
        <v>184</v>
      </c>
      <c r="B95" s="139"/>
      <c r="C95" s="139"/>
      <c r="D95" s="49" t="s">
        <v>375</v>
      </c>
      <c r="E95" s="46" t="s">
        <v>75</v>
      </c>
      <c r="F95" s="46" t="s">
        <v>77</v>
      </c>
      <c r="G95" s="47" t="s">
        <v>185</v>
      </c>
      <c r="H95" s="48"/>
      <c r="I95" s="48">
        <f>I97</f>
        <v>0</v>
      </c>
      <c r="J95" s="50">
        <f>J97</f>
        <v>0</v>
      </c>
      <c r="K95" s="121">
        <f>K97+K99</f>
        <v>948</v>
      </c>
      <c r="L95" s="15"/>
      <c r="M95" s="9"/>
      <c r="N95" s="9"/>
      <c r="O95" s="9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</row>
    <row r="96" spans="1:31" s="20" customFormat="1" ht="12.75">
      <c r="A96" s="144" t="s">
        <v>186</v>
      </c>
      <c r="B96" s="144"/>
      <c r="C96" s="144"/>
      <c r="D96" s="49" t="s">
        <v>375</v>
      </c>
      <c r="E96" s="46" t="s">
        <v>75</v>
      </c>
      <c r="F96" s="46" t="s">
        <v>77</v>
      </c>
      <c r="G96" s="47" t="s">
        <v>187</v>
      </c>
      <c r="H96" s="48"/>
      <c r="I96" s="48"/>
      <c r="J96" s="65">
        <f>J97+J99</f>
        <v>0</v>
      </c>
      <c r="K96" s="121">
        <f>K97+K99</f>
        <v>948</v>
      </c>
      <c r="L96" s="15"/>
      <c r="M96" s="9"/>
      <c r="N96" s="9"/>
      <c r="O96" s="9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</row>
    <row r="97" spans="1:31" s="20" customFormat="1" ht="39.75" customHeight="1">
      <c r="A97" s="139" t="s">
        <v>80</v>
      </c>
      <c r="B97" s="139"/>
      <c r="C97" s="139"/>
      <c r="D97" s="49" t="s">
        <v>375</v>
      </c>
      <c r="E97" s="46" t="s">
        <v>75</v>
      </c>
      <c r="F97" s="46" t="s">
        <v>77</v>
      </c>
      <c r="G97" s="47" t="s">
        <v>187</v>
      </c>
      <c r="H97" s="47" t="s">
        <v>81</v>
      </c>
      <c r="I97" s="48"/>
      <c r="J97" s="50"/>
      <c r="K97" s="121">
        <f>K98</f>
        <v>945</v>
      </c>
      <c r="L97" s="19"/>
      <c r="M97" s="9"/>
      <c r="N97" s="9"/>
      <c r="O97" s="9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</row>
    <row r="98" spans="1:31" s="20" customFormat="1" ht="12.75" customHeight="1">
      <c r="A98" s="139" t="s">
        <v>82</v>
      </c>
      <c r="B98" s="139"/>
      <c r="C98" s="139"/>
      <c r="D98" s="49" t="s">
        <v>375</v>
      </c>
      <c r="E98" s="46" t="s">
        <v>75</v>
      </c>
      <c r="F98" s="46" t="s">
        <v>77</v>
      </c>
      <c r="G98" s="47" t="s">
        <v>187</v>
      </c>
      <c r="H98" s="47" t="s">
        <v>66</v>
      </c>
      <c r="I98" s="48"/>
      <c r="J98" s="50"/>
      <c r="K98" s="121">
        <f>868+77</f>
        <v>945</v>
      </c>
      <c r="L98" s="19"/>
      <c r="M98" s="9"/>
      <c r="N98" s="9"/>
      <c r="O98" s="9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</row>
    <row r="99" spans="1:31" s="20" customFormat="1" ht="12.75" customHeight="1">
      <c r="A99" s="139" t="s">
        <v>92</v>
      </c>
      <c r="B99" s="139"/>
      <c r="C99" s="139"/>
      <c r="D99" s="49" t="s">
        <v>375</v>
      </c>
      <c r="E99" s="46" t="s">
        <v>75</v>
      </c>
      <c r="F99" s="46" t="s">
        <v>77</v>
      </c>
      <c r="G99" s="47" t="s">
        <v>187</v>
      </c>
      <c r="H99" s="47" t="s">
        <v>88</v>
      </c>
      <c r="I99" s="48"/>
      <c r="J99" s="50"/>
      <c r="K99" s="121">
        <f>K100</f>
        <v>3</v>
      </c>
      <c r="L99" s="19"/>
      <c r="M99" s="9"/>
      <c r="N99" s="9"/>
      <c r="O99" s="9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</row>
    <row r="100" spans="1:31" s="20" customFormat="1" ht="12.75" customHeight="1">
      <c r="A100" s="139" t="s">
        <v>129</v>
      </c>
      <c r="B100" s="139"/>
      <c r="C100" s="139"/>
      <c r="D100" s="49" t="s">
        <v>375</v>
      </c>
      <c r="E100" s="46" t="s">
        <v>75</v>
      </c>
      <c r="F100" s="46" t="s">
        <v>77</v>
      </c>
      <c r="G100" s="47" t="s">
        <v>187</v>
      </c>
      <c r="H100" s="47" t="s">
        <v>85</v>
      </c>
      <c r="I100" s="48"/>
      <c r="J100" s="50"/>
      <c r="K100" s="121">
        <v>3</v>
      </c>
      <c r="L100" s="19"/>
      <c r="M100" s="9"/>
      <c r="N100" s="9"/>
      <c r="O100" s="9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</row>
    <row r="101" spans="1:31" s="20" customFormat="1" ht="30" customHeight="1">
      <c r="A101" s="130" t="s">
        <v>573</v>
      </c>
      <c r="B101" s="131"/>
      <c r="C101" s="132"/>
      <c r="D101" s="49" t="s">
        <v>375</v>
      </c>
      <c r="E101" s="46" t="s">
        <v>75</v>
      </c>
      <c r="F101" s="46" t="s">
        <v>77</v>
      </c>
      <c r="G101" s="47" t="s">
        <v>160</v>
      </c>
      <c r="H101" s="47"/>
      <c r="I101" s="48"/>
      <c r="J101" s="50"/>
      <c r="K101" s="121">
        <f>K102</f>
        <v>123</v>
      </c>
      <c r="L101" s="19"/>
      <c r="M101" s="9"/>
      <c r="N101" s="9"/>
      <c r="O101" s="9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</row>
    <row r="102" spans="1:31" s="20" customFormat="1" ht="33" customHeight="1">
      <c r="A102" s="130" t="s">
        <v>574</v>
      </c>
      <c r="B102" s="131"/>
      <c r="C102" s="132"/>
      <c r="D102" s="49" t="s">
        <v>375</v>
      </c>
      <c r="E102" s="46" t="s">
        <v>75</v>
      </c>
      <c r="F102" s="46" t="s">
        <v>77</v>
      </c>
      <c r="G102" s="47" t="s">
        <v>575</v>
      </c>
      <c r="H102" s="47"/>
      <c r="I102" s="48"/>
      <c r="J102" s="50"/>
      <c r="K102" s="121">
        <f>K103</f>
        <v>123</v>
      </c>
      <c r="L102" s="19"/>
      <c r="M102" s="9"/>
      <c r="N102" s="9"/>
      <c r="O102" s="9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</row>
    <row r="103" spans="1:31" s="20" customFormat="1" ht="42.75" customHeight="1">
      <c r="A103" s="133" t="s">
        <v>80</v>
      </c>
      <c r="B103" s="134"/>
      <c r="C103" s="135"/>
      <c r="D103" s="49" t="s">
        <v>375</v>
      </c>
      <c r="E103" s="46" t="s">
        <v>75</v>
      </c>
      <c r="F103" s="46" t="s">
        <v>77</v>
      </c>
      <c r="G103" s="47" t="s">
        <v>575</v>
      </c>
      <c r="H103" s="47" t="s">
        <v>81</v>
      </c>
      <c r="I103" s="48"/>
      <c r="J103" s="50"/>
      <c r="K103" s="121">
        <f>K104</f>
        <v>123</v>
      </c>
      <c r="L103" s="19"/>
      <c r="M103" s="9"/>
      <c r="N103" s="9"/>
      <c r="O103" s="9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</row>
    <row r="104" spans="1:31" s="20" customFormat="1" ht="12.75">
      <c r="A104" s="133" t="s">
        <v>82</v>
      </c>
      <c r="B104" s="134"/>
      <c r="C104" s="135"/>
      <c r="D104" s="49" t="s">
        <v>375</v>
      </c>
      <c r="E104" s="46" t="s">
        <v>75</v>
      </c>
      <c r="F104" s="46" t="s">
        <v>77</v>
      </c>
      <c r="G104" s="47" t="s">
        <v>575</v>
      </c>
      <c r="H104" s="47" t="s">
        <v>66</v>
      </c>
      <c r="I104" s="48"/>
      <c r="J104" s="50"/>
      <c r="K104" s="121">
        <f>110+13</f>
        <v>123</v>
      </c>
      <c r="L104" s="19"/>
      <c r="M104" s="9"/>
      <c r="N104" s="9"/>
      <c r="O104" s="9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</row>
    <row r="105" spans="1:31" s="29" customFormat="1" ht="12.75" customHeight="1">
      <c r="A105" s="151" t="s">
        <v>9</v>
      </c>
      <c r="B105" s="147"/>
      <c r="C105" s="147"/>
      <c r="D105" s="58"/>
      <c r="E105" s="59" t="s">
        <v>75</v>
      </c>
      <c r="F105" s="59" t="s">
        <v>78</v>
      </c>
      <c r="G105" s="60"/>
      <c r="H105" s="60"/>
      <c r="I105" s="61"/>
      <c r="J105" s="62">
        <f>J107</f>
        <v>20</v>
      </c>
      <c r="K105" s="122">
        <f>K106</f>
        <v>0</v>
      </c>
      <c r="L105" s="28" t="e">
        <f>L107</f>
        <v>#REF!</v>
      </c>
      <c r="M105" s="9"/>
      <c r="N105" s="37"/>
      <c r="O105" s="37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</row>
    <row r="106" spans="1:31" s="20" customFormat="1" ht="12.75" customHeight="1">
      <c r="A106" s="139" t="s">
        <v>96</v>
      </c>
      <c r="B106" s="139"/>
      <c r="C106" s="139"/>
      <c r="D106" s="49" t="s">
        <v>375</v>
      </c>
      <c r="E106" s="46" t="s">
        <v>75</v>
      </c>
      <c r="F106" s="46" t="s">
        <v>78</v>
      </c>
      <c r="G106" s="47" t="s">
        <v>160</v>
      </c>
      <c r="H106" s="47"/>
      <c r="I106" s="48"/>
      <c r="J106" s="50">
        <f>J108</f>
        <v>20</v>
      </c>
      <c r="K106" s="121">
        <f>K107</f>
        <v>0</v>
      </c>
      <c r="L106" s="19" t="e">
        <f>L108</f>
        <v>#REF!</v>
      </c>
      <c r="M106" s="9"/>
      <c r="N106" s="9"/>
      <c r="O106" s="9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</row>
    <row r="107" spans="1:31" s="20" customFormat="1" ht="12.75" customHeight="1">
      <c r="A107" s="144" t="s">
        <v>28</v>
      </c>
      <c r="B107" s="139"/>
      <c r="C107" s="139"/>
      <c r="D107" s="49" t="s">
        <v>375</v>
      </c>
      <c r="E107" s="46" t="s">
        <v>75</v>
      </c>
      <c r="F107" s="46" t="s">
        <v>78</v>
      </c>
      <c r="G107" s="47" t="s">
        <v>188</v>
      </c>
      <c r="H107" s="47"/>
      <c r="I107" s="48"/>
      <c r="J107" s="50">
        <f>J108</f>
        <v>20</v>
      </c>
      <c r="K107" s="121">
        <f>K108</f>
        <v>0</v>
      </c>
      <c r="L107" s="19" t="e">
        <f>L108</f>
        <v>#REF!</v>
      </c>
      <c r="M107" s="9"/>
      <c r="N107" s="9"/>
      <c r="O107" s="9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</row>
    <row r="108" spans="1:31" s="20" customFormat="1" ht="12.75" customHeight="1">
      <c r="A108" s="139" t="s">
        <v>92</v>
      </c>
      <c r="B108" s="139"/>
      <c r="C108" s="139"/>
      <c r="D108" s="49" t="s">
        <v>375</v>
      </c>
      <c r="E108" s="46" t="s">
        <v>75</v>
      </c>
      <c r="F108" s="46" t="s">
        <v>78</v>
      </c>
      <c r="G108" s="47" t="s">
        <v>188</v>
      </c>
      <c r="H108" s="47" t="s">
        <v>88</v>
      </c>
      <c r="I108" s="48"/>
      <c r="J108" s="50">
        <f>J109</f>
        <v>20</v>
      </c>
      <c r="K108" s="121">
        <f>K109</f>
        <v>0</v>
      </c>
      <c r="L108" s="19" t="e">
        <f>L109</f>
        <v>#REF!</v>
      </c>
      <c r="M108" s="9"/>
      <c r="N108" s="9"/>
      <c r="O108" s="9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</row>
    <row r="109" spans="1:31" s="20" customFormat="1" ht="12.75" customHeight="1">
      <c r="A109" s="139" t="s">
        <v>129</v>
      </c>
      <c r="B109" s="139"/>
      <c r="C109" s="139"/>
      <c r="D109" s="49" t="s">
        <v>375</v>
      </c>
      <c r="E109" s="46" t="s">
        <v>75</v>
      </c>
      <c r="F109" s="46" t="s">
        <v>78</v>
      </c>
      <c r="G109" s="47" t="s">
        <v>188</v>
      </c>
      <c r="H109" s="47" t="s">
        <v>85</v>
      </c>
      <c r="I109" s="48"/>
      <c r="J109" s="50">
        <v>20</v>
      </c>
      <c r="K109" s="121">
        <f>20-20</f>
        <v>0</v>
      </c>
      <c r="L109" s="19" t="e">
        <f>#REF!-J109</f>
        <v>#REF!</v>
      </c>
      <c r="M109" s="9"/>
      <c r="N109" s="9"/>
      <c r="O109" s="9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</row>
    <row r="110" spans="1:31" s="20" customFormat="1" ht="12.75" customHeight="1">
      <c r="A110" s="155" t="s">
        <v>19</v>
      </c>
      <c r="B110" s="156"/>
      <c r="C110" s="156"/>
      <c r="D110" s="64" t="s">
        <v>375</v>
      </c>
      <c r="E110" s="54" t="s">
        <v>77</v>
      </c>
      <c r="F110" s="54"/>
      <c r="G110" s="53"/>
      <c r="H110" s="53"/>
      <c r="I110" s="55"/>
      <c r="J110" s="56">
        <f>J125+J111</f>
        <v>0</v>
      </c>
      <c r="K110" s="120">
        <f>K111+K125</f>
        <v>1014.88068</v>
      </c>
      <c r="L110" s="21">
        <f>L125+L111</f>
        <v>0</v>
      </c>
      <c r="M110" s="9"/>
      <c r="N110" s="9"/>
      <c r="O110" s="9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</row>
    <row r="111" spans="1:31" s="29" customFormat="1" ht="33" customHeight="1">
      <c r="A111" s="151" t="s">
        <v>48</v>
      </c>
      <c r="B111" s="147"/>
      <c r="C111" s="147"/>
      <c r="D111" s="58" t="s">
        <v>375</v>
      </c>
      <c r="E111" s="59" t="s">
        <v>77</v>
      </c>
      <c r="F111" s="59" t="s">
        <v>105</v>
      </c>
      <c r="G111" s="60"/>
      <c r="H111" s="60"/>
      <c r="I111" s="61"/>
      <c r="J111" s="62">
        <f>J113+J116</f>
        <v>0</v>
      </c>
      <c r="K111" s="122">
        <f>K112+K121</f>
        <v>90</v>
      </c>
      <c r="L111" s="28">
        <f>L113+L116</f>
        <v>0</v>
      </c>
      <c r="M111" s="9"/>
      <c r="N111" s="37"/>
      <c r="O111" s="37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</row>
    <row r="112" spans="1:31" s="20" customFormat="1" ht="25.5" customHeight="1">
      <c r="A112" s="144" t="s">
        <v>446</v>
      </c>
      <c r="B112" s="144"/>
      <c r="C112" s="144"/>
      <c r="D112" s="49" t="s">
        <v>375</v>
      </c>
      <c r="E112" s="46" t="s">
        <v>77</v>
      </c>
      <c r="F112" s="46" t="s">
        <v>105</v>
      </c>
      <c r="G112" s="47" t="s">
        <v>191</v>
      </c>
      <c r="H112" s="47"/>
      <c r="I112" s="48"/>
      <c r="J112" s="50">
        <f>J114</f>
        <v>0</v>
      </c>
      <c r="K112" s="121">
        <f>K113+K117</f>
        <v>90</v>
      </c>
      <c r="L112" s="19">
        <f>L114</f>
        <v>0</v>
      </c>
      <c r="M112" s="9"/>
      <c r="N112" s="9"/>
      <c r="O112" s="9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</row>
    <row r="113" spans="1:31" s="20" customFormat="1" ht="25.5" customHeight="1">
      <c r="A113" s="144" t="s">
        <v>447</v>
      </c>
      <c r="B113" s="144"/>
      <c r="C113" s="144"/>
      <c r="D113" s="49" t="s">
        <v>375</v>
      </c>
      <c r="E113" s="46" t="s">
        <v>77</v>
      </c>
      <c r="F113" s="46" t="s">
        <v>105</v>
      </c>
      <c r="G113" s="47" t="s">
        <v>192</v>
      </c>
      <c r="H113" s="47"/>
      <c r="I113" s="48"/>
      <c r="J113" s="50">
        <f>J114</f>
        <v>0</v>
      </c>
      <c r="K113" s="121">
        <f>K114</f>
        <v>0</v>
      </c>
      <c r="L113" s="19">
        <f>L114</f>
        <v>0</v>
      </c>
      <c r="M113" s="9"/>
      <c r="N113" s="9"/>
      <c r="O113" s="9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</row>
    <row r="114" spans="1:31" s="20" customFormat="1" ht="25.5" customHeight="1">
      <c r="A114" s="144" t="s">
        <v>189</v>
      </c>
      <c r="B114" s="144"/>
      <c r="C114" s="144"/>
      <c r="D114" s="49" t="s">
        <v>375</v>
      </c>
      <c r="E114" s="46" t="s">
        <v>77</v>
      </c>
      <c r="F114" s="46" t="s">
        <v>105</v>
      </c>
      <c r="G114" s="47" t="s">
        <v>505</v>
      </c>
      <c r="H114" s="47"/>
      <c r="I114" s="48"/>
      <c r="J114" s="50"/>
      <c r="K114" s="121">
        <f>K115</f>
        <v>0</v>
      </c>
      <c r="L114" s="19"/>
      <c r="M114" s="9"/>
      <c r="N114" s="9"/>
      <c r="O114" s="9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</row>
    <row r="115" spans="1:31" s="20" customFormat="1" ht="12.75" customHeight="1">
      <c r="A115" s="139" t="s">
        <v>92</v>
      </c>
      <c r="B115" s="139"/>
      <c r="C115" s="139"/>
      <c r="D115" s="49" t="s">
        <v>375</v>
      </c>
      <c r="E115" s="46" t="s">
        <v>77</v>
      </c>
      <c r="F115" s="46" t="s">
        <v>105</v>
      </c>
      <c r="G115" s="47" t="s">
        <v>505</v>
      </c>
      <c r="H115" s="47" t="s">
        <v>88</v>
      </c>
      <c r="I115" s="48"/>
      <c r="J115" s="50"/>
      <c r="K115" s="121">
        <f>K116</f>
        <v>0</v>
      </c>
      <c r="L115" s="19"/>
      <c r="M115" s="9"/>
      <c r="N115" s="9"/>
      <c r="O115" s="9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</row>
    <row r="116" spans="1:31" s="20" customFormat="1" ht="12.75" customHeight="1">
      <c r="A116" s="139" t="s">
        <v>129</v>
      </c>
      <c r="B116" s="139"/>
      <c r="C116" s="139"/>
      <c r="D116" s="49" t="s">
        <v>375</v>
      </c>
      <c r="E116" s="46" t="s">
        <v>77</v>
      </c>
      <c r="F116" s="46" t="s">
        <v>105</v>
      </c>
      <c r="G116" s="47" t="s">
        <v>505</v>
      </c>
      <c r="H116" s="47" t="s">
        <v>85</v>
      </c>
      <c r="I116" s="48"/>
      <c r="J116" s="50">
        <f>J117</f>
        <v>0</v>
      </c>
      <c r="K116" s="121">
        <f>30-30</f>
        <v>0</v>
      </c>
      <c r="L116" s="19">
        <f>L117</f>
        <v>0</v>
      </c>
      <c r="M116" s="9"/>
      <c r="N116" s="9"/>
      <c r="O116" s="9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</row>
    <row r="117" spans="1:31" s="20" customFormat="1" ht="24.75" customHeight="1">
      <c r="A117" s="144" t="s">
        <v>448</v>
      </c>
      <c r="B117" s="144"/>
      <c r="C117" s="144"/>
      <c r="D117" s="49" t="s">
        <v>375</v>
      </c>
      <c r="E117" s="46" t="s">
        <v>77</v>
      </c>
      <c r="F117" s="46" t="s">
        <v>105</v>
      </c>
      <c r="G117" s="47" t="s">
        <v>193</v>
      </c>
      <c r="H117" s="47"/>
      <c r="I117" s="48"/>
      <c r="J117" s="50"/>
      <c r="K117" s="121">
        <f>K118</f>
        <v>90</v>
      </c>
      <c r="L117" s="19"/>
      <c r="M117" s="9"/>
      <c r="N117" s="9"/>
      <c r="O117" s="9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</row>
    <row r="118" spans="1:31" s="20" customFormat="1" ht="24.75" customHeight="1">
      <c r="A118" s="144" t="s">
        <v>190</v>
      </c>
      <c r="B118" s="144"/>
      <c r="C118" s="144"/>
      <c r="D118" s="49" t="s">
        <v>375</v>
      </c>
      <c r="E118" s="46" t="s">
        <v>77</v>
      </c>
      <c r="F118" s="46" t="s">
        <v>105</v>
      </c>
      <c r="G118" s="47" t="s">
        <v>506</v>
      </c>
      <c r="H118" s="47"/>
      <c r="I118" s="48"/>
      <c r="J118" s="50"/>
      <c r="K118" s="121">
        <f>K119</f>
        <v>90</v>
      </c>
      <c r="L118" s="19"/>
      <c r="M118" s="9"/>
      <c r="N118" s="9"/>
      <c r="O118" s="9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</row>
    <row r="119" spans="1:31" s="20" customFormat="1" ht="12.75" customHeight="1">
      <c r="A119" s="139" t="s">
        <v>92</v>
      </c>
      <c r="B119" s="139"/>
      <c r="C119" s="139"/>
      <c r="D119" s="49" t="s">
        <v>375</v>
      </c>
      <c r="E119" s="46" t="s">
        <v>77</v>
      </c>
      <c r="F119" s="46" t="s">
        <v>105</v>
      </c>
      <c r="G119" s="47" t="s">
        <v>506</v>
      </c>
      <c r="H119" s="47" t="s">
        <v>88</v>
      </c>
      <c r="I119" s="48"/>
      <c r="J119" s="50"/>
      <c r="K119" s="121">
        <f>K120</f>
        <v>90</v>
      </c>
      <c r="L119" s="19"/>
      <c r="M119" s="9"/>
      <c r="N119" s="9"/>
      <c r="O119" s="9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</row>
    <row r="120" spans="1:31" s="20" customFormat="1" ht="12.75" customHeight="1">
      <c r="A120" s="139" t="s">
        <v>129</v>
      </c>
      <c r="B120" s="139"/>
      <c r="C120" s="139"/>
      <c r="D120" s="49" t="s">
        <v>375</v>
      </c>
      <c r="E120" s="46" t="s">
        <v>77</v>
      </c>
      <c r="F120" s="46" t="s">
        <v>105</v>
      </c>
      <c r="G120" s="47" t="s">
        <v>506</v>
      </c>
      <c r="H120" s="47" t="s">
        <v>85</v>
      </c>
      <c r="I120" s="48"/>
      <c r="J120" s="50"/>
      <c r="K120" s="121">
        <f>450-300-60</f>
        <v>90</v>
      </c>
      <c r="L120" s="19"/>
      <c r="M120" s="9"/>
      <c r="N120" s="9"/>
      <c r="O120" s="9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</row>
    <row r="121" spans="1:31" s="20" customFormat="1" ht="12.75" customHeight="1" hidden="1">
      <c r="A121" s="139" t="s">
        <v>96</v>
      </c>
      <c r="B121" s="139"/>
      <c r="C121" s="139"/>
      <c r="D121" s="49" t="s">
        <v>375</v>
      </c>
      <c r="E121" s="46" t="s">
        <v>77</v>
      </c>
      <c r="F121" s="46" t="s">
        <v>105</v>
      </c>
      <c r="G121" s="47" t="s">
        <v>160</v>
      </c>
      <c r="H121" s="47"/>
      <c r="I121" s="48"/>
      <c r="J121" s="50"/>
      <c r="K121" s="121">
        <f>K122</f>
        <v>0</v>
      </c>
      <c r="L121" s="19"/>
      <c r="M121" s="9"/>
      <c r="N121" s="9"/>
      <c r="O121" s="9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</row>
    <row r="122" spans="1:31" s="20" customFormat="1" ht="12.75" customHeight="1" hidden="1">
      <c r="A122" s="139" t="s">
        <v>26</v>
      </c>
      <c r="B122" s="139"/>
      <c r="C122" s="139"/>
      <c r="D122" s="49" t="s">
        <v>375</v>
      </c>
      <c r="E122" s="46" t="s">
        <v>77</v>
      </c>
      <c r="F122" s="46" t="s">
        <v>105</v>
      </c>
      <c r="G122" s="47" t="s">
        <v>194</v>
      </c>
      <c r="H122" s="47"/>
      <c r="I122" s="48"/>
      <c r="J122" s="50"/>
      <c r="K122" s="121">
        <f>K123</f>
        <v>0</v>
      </c>
      <c r="L122" s="19"/>
      <c r="M122" s="9"/>
      <c r="N122" s="9"/>
      <c r="O122" s="9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</row>
    <row r="123" spans="1:31" s="20" customFormat="1" ht="12.75" customHeight="1" hidden="1">
      <c r="A123" s="139" t="s">
        <v>92</v>
      </c>
      <c r="B123" s="139"/>
      <c r="C123" s="139"/>
      <c r="D123" s="49" t="s">
        <v>375</v>
      </c>
      <c r="E123" s="46" t="s">
        <v>77</v>
      </c>
      <c r="F123" s="46" t="s">
        <v>105</v>
      </c>
      <c r="G123" s="47" t="s">
        <v>194</v>
      </c>
      <c r="H123" s="47" t="s">
        <v>88</v>
      </c>
      <c r="I123" s="48"/>
      <c r="J123" s="50"/>
      <c r="K123" s="121">
        <f>K124</f>
        <v>0</v>
      </c>
      <c r="L123" s="19"/>
      <c r="M123" s="9"/>
      <c r="N123" s="9"/>
      <c r="O123" s="9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</row>
    <row r="124" spans="1:31" s="20" customFormat="1" ht="12.75" customHeight="1" hidden="1">
      <c r="A124" s="139" t="s">
        <v>129</v>
      </c>
      <c r="B124" s="139"/>
      <c r="C124" s="139"/>
      <c r="D124" s="49" t="s">
        <v>375</v>
      </c>
      <c r="E124" s="46" t="s">
        <v>77</v>
      </c>
      <c r="F124" s="46" t="s">
        <v>105</v>
      </c>
      <c r="G124" s="47" t="s">
        <v>194</v>
      </c>
      <c r="H124" s="47" t="s">
        <v>85</v>
      </c>
      <c r="I124" s="48"/>
      <c r="J124" s="50"/>
      <c r="K124" s="121">
        <v>0</v>
      </c>
      <c r="L124" s="19"/>
      <c r="M124" s="9"/>
      <c r="N124" s="9"/>
      <c r="O124" s="9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</row>
    <row r="125" spans="1:31" s="29" customFormat="1" ht="12.75" customHeight="1">
      <c r="A125" s="151" t="s">
        <v>24</v>
      </c>
      <c r="B125" s="147"/>
      <c r="C125" s="147"/>
      <c r="D125" s="58"/>
      <c r="E125" s="59" t="s">
        <v>77</v>
      </c>
      <c r="F125" s="59" t="s">
        <v>106</v>
      </c>
      <c r="G125" s="60"/>
      <c r="H125" s="60"/>
      <c r="I125" s="61"/>
      <c r="J125" s="62">
        <f>J127</f>
        <v>0</v>
      </c>
      <c r="K125" s="122">
        <f>K126+K131+K137</f>
        <v>924.88068</v>
      </c>
      <c r="L125" s="28">
        <f>L127</f>
        <v>0</v>
      </c>
      <c r="M125" s="9"/>
      <c r="N125" s="37"/>
      <c r="O125" s="37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</row>
    <row r="126" spans="1:31" s="20" customFormat="1" ht="25.5" customHeight="1">
      <c r="A126" s="144" t="s">
        <v>446</v>
      </c>
      <c r="B126" s="144"/>
      <c r="C126" s="144"/>
      <c r="D126" s="49" t="s">
        <v>375</v>
      </c>
      <c r="E126" s="46" t="s">
        <v>77</v>
      </c>
      <c r="F126" s="46" t="s">
        <v>106</v>
      </c>
      <c r="G126" s="47" t="s">
        <v>191</v>
      </c>
      <c r="H126" s="47"/>
      <c r="I126" s="48"/>
      <c r="J126" s="50">
        <f>J128</f>
        <v>0</v>
      </c>
      <c r="K126" s="121">
        <f>K127</f>
        <v>440</v>
      </c>
      <c r="L126" s="19">
        <f>L128</f>
        <v>0</v>
      </c>
      <c r="M126" s="9"/>
      <c r="N126" s="9"/>
      <c r="O126" s="9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</row>
    <row r="127" spans="1:31" s="20" customFormat="1" ht="15" customHeight="1">
      <c r="A127" s="144" t="s">
        <v>449</v>
      </c>
      <c r="B127" s="144"/>
      <c r="C127" s="144"/>
      <c r="D127" s="49" t="s">
        <v>375</v>
      </c>
      <c r="E127" s="46" t="s">
        <v>77</v>
      </c>
      <c r="F127" s="46" t="s">
        <v>106</v>
      </c>
      <c r="G127" s="47" t="s">
        <v>195</v>
      </c>
      <c r="H127" s="47"/>
      <c r="I127" s="48"/>
      <c r="J127" s="50">
        <f>J128</f>
        <v>0</v>
      </c>
      <c r="K127" s="121">
        <f>K128</f>
        <v>440</v>
      </c>
      <c r="L127" s="19">
        <f>L128</f>
        <v>0</v>
      </c>
      <c r="M127" s="9"/>
      <c r="N127" s="9"/>
      <c r="O127" s="9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</row>
    <row r="128" spans="1:31" s="20" customFormat="1" ht="18" customHeight="1">
      <c r="A128" s="144" t="s">
        <v>450</v>
      </c>
      <c r="B128" s="144"/>
      <c r="C128" s="144"/>
      <c r="D128" s="49" t="s">
        <v>375</v>
      </c>
      <c r="E128" s="46" t="s">
        <v>77</v>
      </c>
      <c r="F128" s="46" t="s">
        <v>106</v>
      </c>
      <c r="G128" s="47" t="s">
        <v>507</v>
      </c>
      <c r="H128" s="47"/>
      <c r="I128" s="48"/>
      <c r="J128" s="50"/>
      <c r="K128" s="121">
        <f>K129</f>
        <v>440</v>
      </c>
      <c r="L128" s="19"/>
      <c r="M128" s="9"/>
      <c r="N128" s="9"/>
      <c r="O128" s="9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</row>
    <row r="129" spans="1:31" s="20" customFormat="1" ht="12.75" customHeight="1">
      <c r="A129" s="139" t="s">
        <v>92</v>
      </c>
      <c r="B129" s="139"/>
      <c r="C129" s="139"/>
      <c r="D129" s="49" t="s">
        <v>375</v>
      </c>
      <c r="E129" s="46" t="s">
        <v>77</v>
      </c>
      <c r="F129" s="46" t="s">
        <v>106</v>
      </c>
      <c r="G129" s="47" t="s">
        <v>507</v>
      </c>
      <c r="H129" s="47" t="s">
        <v>88</v>
      </c>
      <c r="I129" s="48"/>
      <c r="J129" s="50"/>
      <c r="K129" s="121">
        <f>K130</f>
        <v>440</v>
      </c>
      <c r="L129" s="19"/>
      <c r="M129" s="9"/>
      <c r="N129" s="9"/>
      <c r="O129" s="9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</row>
    <row r="130" spans="1:31" s="20" customFormat="1" ht="12.75" customHeight="1">
      <c r="A130" s="139" t="s">
        <v>129</v>
      </c>
      <c r="B130" s="139"/>
      <c r="C130" s="139"/>
      <c r="D130" s="49" t="s">
        <v>375</v>
      </c>
      <c r="E130" s="46" t="s">
        <v>77</v>
      </c>
      <c r="F130" s="46" t="s">
        <v>106</v>
      </c>
      <c r="G130" s="47" t="s">
        <v>507</v>
      </c>
      <c r="H130" s="47" t="s">
        <v>85</v>
      </c>
      <c r="I130" s="48"/>
      <c r="J130" s="50"/>
      <c r="K130" s="121">
        <f>500-60</f>
        <v>440</v>
      </c>
      <c r="L130" s="19"/>
      <c r="M130" s="9"/>
      <c r="N130" s="9"/>
      <c r="O130" s="9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</row>
    <row r="131" spans="1:31" s="20" customFormat="1" ht="25.5" customHeight="1">
      <c r="A131" s="144" t="s">
        <v>462</v>
      </c>
      <c r="B131" s="144"/>
      <c r="C131" s="144"/>
      <c r="D131" s="49" t="s">
        <v>375</v>
      </c>
      <c r="E131" s="46" t="s">
        <v>77</v>
      </c>
      <c r="F131" s="46" t="s">
        <v>106</v>
      </c>
      <c r="G131" s="47" t="s">
        <v>196</v>
      </c>
      <c r="H131" s="47"/>
      <c r="I131" s="48"/>
      <c r="J131" s="50"/>
      <c r="K131" s="121">
        <f>K132</f>
        <v>464</v>
      </c>
      <c r="L131" s="19"/>
      <c r="M131" s="9"/>
      <c r="N131" s="9"/>
      <c r="O131" s="9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</row>
    <row r="132" spans="1:31" s="20" customFormat="1" ht="25.5" customHeight="1">
      <c r="A132" s="144" t="s">
        <v>512</v>
      </c>
      <c r="B132" s="144"/>
      <c r="C132" s="144"/>
      <c r="D132" s="49" t="s">
        <v>375</v>
      </c>
      <c r="E132" s="46" t="s">
        <v>77</v>
      </c>
      <c r="F132" s="46" t="s">
        <v>106</v>
      </c>
      <c r="G132" s="47" t="s">
        <v>319</v>
      </c>
      <c r="H132" s="47"/>
      <c r="I132" s="48"/>
      <c r="J132" s="50"/>
      <c r="K132" s="121">
        <f>K133</f>
        <v>464</v>
      </c>
      <c r="L132" s="19"/>
      <c r="M132" s="9"/>
      <c r="N132" s="9"/>
      <c r="O132" s="9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</row>
    <row r="133" spans="1:31" s="20" customFormat="1" ht="25.5" customHeight="1">
      <c r="A133" s="144" t="s">
        <v>324</v>
      </c>
      <c r="B133" s="144"/>
      <c r="C133" s="144"/>
      <c r="D133" s="49" t="s">
        <v>375</v>
      </c>
      <c r="E133" s="46" t="s">
        <v>77</v>
      </c>
      <c r="F133" s="46" t="s">
        <v>106</v>
      </c>
      <c r="G133" s="47" t="s">
        <v>513</v>
      </c>
      <c r="H133" s="47"/>
      <c r="I133" s="48"/>
      <c r="J133" s="50"/>
      <c r="K133" s="121">
        <f>K134</f>
        <v>464</v>
      </c>
      <c r="L133" s="19"/>
      <c r="M133" s="9"/>
      <c r="N133" s="9"/>
      <c r="O133" s="9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</row>
    <row r="134" spans="1:31" s="20" customFormat="1" ht="12.75" customHeight="1">
      <c r="A134" s="139" t="s">
        <v>92</v>
      </c>
      <c r="B134" s="139"/>
      <c r="C134" s="139"/>
      <c r="D134" s="49" t="s">
        <v>375</v>
      </c>
      <c r="E134" s="46" t="s">
        <v>77</v>
      </c>
      <c r="F134" s="46" t="s">
        <v>106</v>
      </c>
      <c r="G134" s="47" t="s">
        <v>513</v>
      </c>
      <c r="H134" s="47" t="s">
        <v>88</v>
      </c>
      <c r="I134" s="48"/>
      <c r="J134" s="50"/>
      <c r="K134" s="121">
        <f>K135</f>
        <v>464</v>
      </c>
      <c r="L134" s="19"/>
      <c r="M134" s="9"/>
      <c r="N134" s="9"/>
      <c r="O134" s="9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</row>
    <row r="135" spans="1:31" s="20" customFormat="1" ht="12.75" customHeight="1">
      <c r="A135" s="139" t="s">
        <v>129</v>
      </c>
      <c r="B135" s="139"/>
      <c r="C135" s="139"/>
      <c r="D135" s="49" t="s">
        <v>375</v>
      </c>
      <c r="E135" s="46" t="s">
        <v>77</v>
      </c>
      <c r="F135" s="46" t="s">
        <v>106</v>
      </c>
      <c r="G135" s="47" t="s">
        <v>513</v>
      </c>
      <c r="H135" s="47" t="s">
        <v>85</v>
      </c>
      <c r="I135" s="48"/>
      <c r="J135" s="50"/>
      <c r="K135" s="121">
        <f>510-46</f>
        <v>464</v>
      </c>
      <c r="L135" s="19"/>
      <c r="M135" s="9"/>
      <c r="N135" s="9"/>
      <c r="O135" s="9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</row>
    <row r="136" spans="1:31" s="20" customFormat="1" ht="41.25" customHeight="1">
      <c r="A136" s="136" t="s">
        <v>535</v>
      </c>
      <c r="B136" s="137"/>
      <c r="C136" s="138"/>
      <c r="D136" s="49" t="s">
        <v>375</v>
      </c>
      <c r="E136" s="46" t="s">
        <v>77</v>
      </c>
      <c r="F136" s="46" t="s">
        <v>106</v>
      </c>
      <c r="G136" s="47" t="s">
        <v>196</v>
      </c>
      <c r="H136" s="47"/>
      <c r="I136" s="48"/>
      <c r="J136" s="50"/>
      <c r="K136" s="121">
        <f>K137</f>
        <v>20.88068</v>
      </c>
      <c r="L136" s="19"/>
      <c r="M136" s="9"/>
      <c r="N136" s="9"/>
      <c r="O136" s="9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</row>
    <row r="137" spans="1:31" s="20" customFormat="1" ht="30" customHeight="1">
      <c r="A137" s="136" t="s">
        <v>536</v>
      </c>
      <c r="B137" s="137"/>
      <c r="C137" s="138"/>
      <c r="D137" s="49" t="s">
        <v>375</v>
      </c>
      <c r="E137" s="46" t="s">
        <v>77</v>
      </c>
      <c r="F137" s="46" t="s">
        <v>106</v>
      </c>
      <c r="G137" s="47" t="s">
        <v>537</v>
      </c>
      <c r="H137" s="47"/>
      <c r="I137" s="48"/>
      <c r="J137" s="50"/>
      <c r="K137" s="121">
        <f>K138</f>
        <v>20.88068</v>
      </c>
      <c r="L137" s="19"/>
      <c r="M137" s="9"/>
      <c r="N137" s="9"/>
      <c r="O137" s="9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</row>
    <row r="138" spans="1:31" s="20" customFormat="1" ht="24.75" customHeight="1">
      <c r="A138" s="136" t="s">
        <v>324</v>
      </c>
      <c r="B138" s="137"/>
      <c r="C138" s="138"/>
      <c r="D138" s="49" t="s">
        <v>375</v>
      </c>
      <c r="E138" s="46" t="s">
        <v>77</v>
      </c>
      <c r="F138" s="46" t="s">
        <v>106</v>
      </c>
      <c r="G138" s="47" t="s">
        <v>538</v>
      </c>
      <c r="H138" s="47"/>
      <c r="I138" s="48"/>
      <c r="J138" s="50"/>
      <c r="K138" s="121">
        <f>K139</f>
        <v>20.88068</v>
      </c>
      <c r="L138" s="19"/>
      <c r="M138" s="9"/>
      <c r="N138" s="9"/>
      <c r="O138" s="9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</row>
    <row r="139" spans="1:31" s="20" customFormat="1" ht="18" customHeight="1">
      <c r="A139" s="133" t="s">
        <v>92</v>
      </c>
      <c r="B139" s="134"/>
      <c r="C139" s="135"/>
      <c r="D139" s="49" t="s">
        <v>375</v>
      </c>
      <c r="E139" s="46" t="s">
        <v>77</v>
      </c>
      <c r="F139" s="46" t="s">
        <v>106</v>
      </c>
      <c r="G139" s="47" t="s">
        <v>538</v>
      </c>
      <c r="H139" s="47" t="s">
        <v>88</v>
      </c>
      <c r="I139" s="48"/>
      <c r="J139" s="50"/>
      <c r="K139" s="121">
        <f>K140</f>
        <v>20.88068</v>
      </c>
      <c r="L139" s="19"/>
      <c r="M139" s="9"/>
      <c r="N139" s="9"/>
      <c r="O139" s="9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</row>
    <row r="140" spans="1:31" s="20" customFormat="1" ht="16.5" customHeight="1">
      <c r="A140" s="133" t="s">
        <v>129</v>
      </c>
      <c r="B140" s="134"/>
      <c r="C140" s="135"/>
      <c r="D140" s="49" t="s">
        <v>375</v>
      </c>
      <c r="E140" s="46" t="s">
        <v>77</v>
      </c>
      <c r="F140" s="46" t="s">
        <v>106</v>
      </c>
      <c r="G140" s="47" t="s">
        <v>538</v>
      </c>
      <c r="H140" s="47" t="s">
        <v>85</v>
      </c>
      <c r="I140" s="48"/>
      <c r="J140" s="50"/>
      <c r="K140" s="121">
        <v>20.88068</v>
      </c>
      <c r="L140" s="19"/>
      <c r="M140" s="9"/>
      <c r="N140" s="9"/>
      <c r="O140" s="9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</row>
    <row r="141" spans="1:31" s="20" customFormat="1" ht="12.75" customHeight="1">
      <c r="A141" s="155" t="s">
        <v>20</v>
      </c>
      <c r="B141" s="139"/>
      <c r="C141" s="139"/>
      <c r="D141" s="64" t="s">
        <v>375</v>
      </c>
      <c r="E141" s="54" t="s">
        <v>78</v>
      </c>
      <c r="F141" s="54"/>
      <c r="G141" s="53"/>
      <c r="H141" s="53"/>
      <c r="I141" s="55"/>
      <c r="J141" s="57">
        <f>J142+J175</f>
        <v>20</v>
      </c>
      <c r="K141" s="120">
        <f>K142+K175+K165</f>
        <v>19572.200709999997</v>
      </c>
      <c r="L141" s="93" t="e">
        <f>L142+L175</f>
        <v>#REF!</v>
      </c>
      <c r="M141" s="9"/>
      <c r="N141" s="9"/>
      <c r="O141" s="9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</row>
    <row r="142" spans="1:31" s="29" customFormat="1" ht="12.75" customHeight="1">
      <c r="A142" s="151" t="s">
        <v>49</v>
      </c>
      <c r="B142" s="147"/>
      <c r="C142" s="147"/>
      <c r="D142" s="58" t="s">
        <v>375</v>
      </c>
      <c r="E142" s="59" t="s">
        <v>78</v>
      </c>
      <c r="F142" s="59" t="s">
        <v>105</v>
      </c>
      <c r="G142" s="60"/>
      <c r="H142" s="60"/>
      <c r="I142" s="61"/>
      <c r="J142" s="62">
        <f>J144</f>
        <v>20</v>
      </c>
      <c r="K142" s="122">
        <f>K143+K148+K160</f>
        <v>19201.700709999997</v>
      </c>
      <c r="L142" s="28" t="e">
        <f>L144</f>
        <v>#REF!</v>
      </c>
      <c r="M142" s="9"/>
      <c r="N142" s="37"/>
      <c r="O142" s="37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</row>
    <row r="143" spans="1:31" s="20" customFormat="1" ht="25.5" customHeight="1" hidden="1">
      <c r="A143" s="139" t="s">
        <v>491</v>
      </c>
      <c r="B143" s="139"/>
      <c r="C143" s="139"/>
      <c r="D143" s="49" t="s">
        <v>375</v>
      </c>
      <c r="E143" s="46" t="s">
        <v>78</v>
      </c>
      <c r="F143" s="46" t="s">
        <v>105</v>
      </c>
      <c r="G143" s="47" t="s">
        <v>174</v>
      </c>
      <c r="H143" s="47"/>
      <c r="I143" s="48"/>
      <c r="J143" s="50">
        <f>J145</f>
        <v>20</v>
      </c>
      <c r="K143" s="121">
        <f>K144</f>
        <v>0</v>
      </c>
      <c r="L143" s="19" t="e">
        <f>L145</f>
        <v>#REF!</v>
      </c>
      <c r="M143" s="9"/>
      <c r="N143" s="9"/>
      <c r="O143" s="9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</row>
    <row r="144" spans="1:31" s="20" customFormat="1" ht="25.5" customHeight="1" hidden="1">
      <c r="A144" s="133" t="s">
        <v>388</v>
      </c>
      <c r="B144" s="134"/>
      <c r="C144" s="135"/>
      <c r="D144" s="49" t="s">
        <v>375</v>
      </c>
      <c r="E144" s="46" t="s">
        <v>78</v>
      </c>
      <c r="F144" s="46" t="s">
        <v>105</v>
      </c>
      <c r="G144" s="47" t="s">
        <v>176</v>
      </c>
      <c r="H144" s="47"/>
      <c r="I144" s="48"/>
      <c r="J144" s="50">
        <f aca="true" t="shared" si="2" ref="J144:L145">J145</f>
        <v>20</v>
      </c>
      <c r="K144" s="121">
        <f>K145</f>
        <v>0</v>
      </c>
      <c r="L144" s="19" t="e">
        <f t="shared" si="2"/>
        <v>#REF!</v>
      </c>
      <c r="M144" s="9"/>
      <c r="N144" s="9"/>
      <c r="O144" s="9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</row>
    <row r="145" spans="1:31" s="20" customFormat="1" ht="25.5" customHeight="1" hidden="1">
      <c r="A145" s="133" t="s">
        <v>177</v>
      </c>
      <c r="B145" s="134"/>
      <c r="C145" s="135"/>
      <c r="D145" s="49" t="s">
        <v>375</v>
      </c>
      <c r="E145" s="46" t="s">
        <v>78</v>
      </c>
      <c r="F145" s="46" t="s">
        <v>105</v>
      </c>
      <c r="G145" s="47" t="s">
        <v>499</v>
      </c>
      <c r="H145" s="47"/>
      <c r="I145" s="48"/>
      <c r="J145" s="50">
        <f t="shared" si="2"/>
        <v>20</v>
      </c>
      <c r="K145" s="121">
        <f>K146</f>
        <v>0</v>
      </c>
      <c r="L145" s="19" t="e">
        <f t="shared" si="2"/>
        <v>#REF!</v>
      </c>
      <c r="M145" s="9"/>
      <c r="N145" s="9"/>
      <c r="O145" s="9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</row>
    <row r="146" spans="1:31" s="20" customFormat="1" ht="13.5" customHeight="1" hidden="1">
      <c r="A146" s="139" t="s">
        <v>92</v>
      </c>
      <c r="B146" s="139"/>
      <c r="C146" s="139"/>
      <c r="D146" s="49" t="s">
        <v>375</v>
      </c>
      <c r="E146" s="46" t="s">
        <v>78</v>
      </c>
      <c r="F146" s="46" t="s">
        <v>105</v>
      </c>
      <c r="G146" s="47" t="s">
        <v>499</v>
      </c>
      <c r="H146" s="47" t="s">
        <v>88</v>
      </c>
      <c r="I146" s="48"/>
      <c r="J146" s="50">
        <v>20</v>
      </c>
      <c r="K146" s="121">
        <f>K147</f>
        <v>0</v>
      </c>
      <c r="L146" s="19" t="e">
        <f>#REF!-J146</f>
        <v>#REF!</v>
      </c>
      <c r="M146" s="9"/>
      <c r="N146" s="9"/>
      <c r="O146" s="9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</row>
    <row r="147" spans="1:31" s="20" customFormat="1" ht="12.75" customHeight="1" hidden="1">
      <c r="A147" s="139" t="s">
        <v>129</v>
      </c>
      <c r="B147" s="139"/>
      <c r="C147" s="139"/>
      <c r="D147" s="49" t="s">
        <v>375</v>
      </c>
      <c r="E147" s="46" t="s">
        <v>78</v>
      </c>
      <c r="F147" s="46" t="s">
        <v>105</v>
      </c>
      <c r="G147" s="47" t="s">
        <v>499</v>
      </c>
      <c r="H147" s="47" t="s">
        <v>85</v>
      </c>
      <c r="I147" s="48"/>
      <c r="J147" s="50"/>
      <c r="K147" s="121">
        <v>0</v>
      </c>
      <c r="L147" s="19"/>
      <c r="M147" s="9"/>
      <c r="N147" s="9"/>
      <c r="O147" s="9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</row>
    <row r="148" spans="1:31" s="20" customFormat="1" ht="25.5" customHeight="1">
      <c r="A148" s="139" t="s">
        <v>453</v>
      </c>
      <c r="B148" s="139"/>
      <c r="C148" s="139"/>
      <c r="D148" s="49" t="s">
        <v>375</v>
      </c>
      <c r="E148" s="46" t="s">
        <v>78</v>
      </c>
      <c r="F148" s="46" t="s">
        <v>105</v>
      </c>
      <c r="G148" s="47" t="s">
        <v>197</v>
      </c>
      <c r="H148" s="47"/>
      <c r="I148" s="48"/>
      <c r="J148" s="50"/>
      <c r="K148" s="121">
        <f>K149+K153</f>
        <v>19179.19</v>
      </c>
      <c r="L148" s="19"/>
      <c r="M148" s="9"/>
      <c r="N148" s="9"/>
      <c r="O148" s="9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</row>
    <row r="149" spans="1:31" s="20" customFormat="1" ht="25.5" customHeight="1">
      <c r="A149" s="139" t="s">
        <v>333</v>
      </c>
      <c r="B149" s="139"/>
      <c r="C149" s="139"/>
      <c r="D149" s="49" t="s">
        <v>375</v>
      </c>
      <c r="E149" s="46" t="s">
        <v>78</v>
      </c>
      <c r="F149" s="46" t="s">
        <v>105</v>
      </c>
      <c r="G149" s="47" t="s">
        <v>331</v>
      </c>
      <c r="H149" s="47"/>
      <c r="I149" s="48"/>
      <c r="J149" s="50"/>
      <c r="K149" s="121">
        <f>K150</f>
        <v>15695.009279999998</v>
      </c>
      <c r="L149" s="19"/>
      <c r="M149" s="9"/>
      <c r="N149" s="9"/>
      <c r="O149" s="9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</row>
    <row r="150" spans="1:31" s="20" customFormat="1" ht="25.5" customHeight="1">
      <c r="A150" s="144" t="s">
        <v>332</v>
      </c>
      <c r="B150" s="144"/>
      <c r="C150" s="144"/>
      <c r="D150" s="49" t="s">
        <v>375</v>
      </c>
      <c r="E150" s="46" t="s">
        <v>78</v>
      </c>
      <c r="F150" s="46" t="s">
        <v>105</v>
      </c>
      <c r="G150" s="47" t="s">
        <v>508</v>
      </c>
      <c r="H150" s="47"/>
      <c r="I150" s="48"/>
      <c r="J150" s="50"/>
      <c r="K150" s="121">
        <f>K151</f>
        <v>15695.009279999998</v>
      </c>
      <c r="L150" s="19"/>
      <c r="M150" s="9"/>
      <c r="N150" s="9"/>
      <c r="O150" s="9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</row>
    <row r="151" spans="1:31" s="20" customFormat="1" ht="12.75" customHeight="1">
      <c r="A151" s="139" t="s">
        <v>92</v>
      </c>
      <c r="B151" s="139"/>
      <c r="C151" s="139"/>
      <c r="D151" s="49" t="s">
        <v>375</v>
      </c>
      <c r="E151" s="46" t="s">
        <v>78</v>
      </c>
      <c r="F151" s="46" t="s">
        <v>105</v>
      </c>
      <c r="G151" s="47" t="s">
        <v>508</v>
      </c>
      <c r="H151" s="47" t="s">
        <v>88</v>
      </c>
      <c r="I151" s="48"/>
      <c r="J151" s="50"/>
      <c r="K151" s="121">
        <f>K152</f>
        <v>15695.009279999998</v>
      </c>
      <c r="L151" s="19"/>
      <c r="M151" s="9"/>
      <c r="N151" s="9"/>
      <c r="O151" s="9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</row>
    <row r="152" spans="1:31" s="20" customFormat="1" ht="12.75" customHeight="1">
      <c r="A152" s="139" t="s">
        <v>129</v>
      </c>
      <c r="B152" s="139"/>
      <c r="C152" s="139"/>
      <c r="D152" s="49" t="s">
        <v>375</v>
      </c>
      <c r="E152" s="46" t="s">
        <v>78</v>
      </c>
      <c r="F152" s="46" t="s">
        <v>105</v>
      </c>
      <c r="G152" s="47" t="s">
        <v>508</v>
      </c>
      <c r="H152" s="47" t="s">
        <v>85</v>
      </c>
      <c r="I152" s="48"/>
      <c r="J152" s="50"/>
      <c r="K152" s="121">
        <f>12666.81+1250+2300-244-1126-4+4+69.81928+778.38</f>
        <v>15695.009279999998</v>
      </c>
      <c r="L152" s="19"/>
      <c r="M152" s="9"/>
      <c r="N152" s="9"/>
      <c r="O152" s="9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</row>
    <row r="153" spans="1:31" s="20" customFormat="1" ht="26.25" customHeight="1">
      <c r="A153" s="133" t="s">
        <v>423</v>
      </c>
      <c r="B153" s="134"/>
      <c r="C153" s="135"/>
      <c r="D153" s="49" t="s">
        <v>375</v>
      </c>
      <c r="E153" s="67" t="s">
        <v>78</v>
      </c>
      <c r="F153" s="46" t="s">
        <v>105</v>
      </c>
      <c r="G153" s="47" t="s">
        <v>421</v>
      </c>
      <c r="H153" s="47"/>
      <c r="I153" s="48"/>
      <c r="J153" s="50"/>
      <c r="K153" s="121">
        <f>K154+K157</f>
        <v>3484.18072</v>
      </c>
      <c r="L153" s="19"/>
      <c r="M153" s="9"/>
      <c r="N153" s="9"/>
      <c r="O153" s="9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</row>
    <row r="154" spans="1:31" s="20" customFormat="1" ht="26.25" customHeight="1">
      <c r="A154" s="133" t="s">
        <v>424</v>
      </c>
      <c r="B154" s="134"/>
      <c r="C154" s="135"/>
      <c r="D154" s="49" t="s">
        <v>375</v>
      </c>
      <c r="E154" s="67" t="s">
        <v>78</v>
      </c>
      <c r="F154" s="46" t="s">
        <v>105</v>
      </c>
      <c r="G154" s="47" t="s">
        <v>422</v>
      </c>
      <c r="H154" s="47"/>
      <c r="I154" s="48"/>
      <c r="J154" s="50"/>
      <c r="K154" s="121">
        <f>K155</f>
        <v>174.18072</v>
      </c>
      <c r="L154" s="19"/>
      <c r="M154" s="9"/>
      <c r="N154" s="9"/>
      <c r="O154" s="9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</row>
    <row r="155" spans="1:31" s="20" customFormat="1" ht="12.75" customHeight="1">
      <c r="A155" s="133" t="s">
        <v>92</v>
      </c>
      <c r="B155" s="134"/>
      <c r="C155" s="135"/>
      <c r="D155" s="49" t="s">
        <v>375</v>
      </c>
      <c r="E155" s="67" t="s">
        <v>78</v>
      </c>
      <c r="F155" s="46" t="s">
        <v>105</v>
      </c>
      <c r="G155" s="47" t="s">
        <v>422</v>
      </c>
      <c r="H155" s="47" t="s">
        <v>88</v>
      </c>
      <c r="I155" s="48"/>
      <c r="J155" s="50"/>
      <c r="K155" s="121">
        <f>K156</f>
        <v>174.18072</v>
      </c>
      <c r="L155" s="19"/>
      <c r="M155" s="9"/>
      <c r="N155" s="9"/>
      <c r="O155" s="9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</row>
    <row r="156" spans="1:31" s="20" customFormat="1" ht="12.75" customHeight="1">
      <c r="A156" s="133" t="s">
        <v>129</v>
      </c>
      <c r="B156" s="134"/>
      <c r="C156" s="135"/>
      <c r="D156" s="49" t="s">
        <v>375</v>
      </c>
      <c r="E156" s="67" t="s">
        <v>78</v>
      </c>
      <c r="F156" s="46" t="s">
        <v>105</v>
      </c>
      <c r="G156" s="47" t="s">
        <v>422</v>
      </c>
      <c r="H156" s="47" t="s">
        <v>85</v>
      </c>
      <c r="I156" s="48"/>
      <c r="J156" s="50"/>
      <c r="K156" s="121">
        <f>244+4-4-69.81928</f>
        <v>174.18072</v>
      </c>
      <c r="L156" s="19"/>
      <c r="M156" s="9"/>
      <c r="N156" s="9"/>
      <c r="O156" s="9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</row>
    <row r="157" spans="1:31" s="20" customFormat="1" ht="51" customHeight="1">
      <c r="A157" s="133" t="s">
        <v>528</v>
      </c>
      <c r="B157" s="134"/>
      <c r="C157" s="135"/>
      <c r="D157" s="49" t="s">
        <v>375</v>
      </c>
      <c r="E157" s="67" t="s">
        <v>78</v>
      </c>
      <c r="F157" s="46" t="s">
        <v>105</v>
      </c>
      <c r="G157" s="47" t="s">
        <v>422</v>
      </c>
      <c r="H157" s="47"/>
      <c r="I157" s="48"/>
      <c r="J157" s="50"/>
      <c r="K157" s="121">
        <f>K158</f>
        <v>3310</v>
      </c>
      <c r="L157" s="19"/>
      <c r="M157" s="9"/>
      <c r="N157" s="9"/>
      <c r="O157" s="9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</row>
    <row r="158" spans="1:31" s="20" customFormat="1" ht="12.75" customHeight="1">
      <c r="A158" s="133" t="s">
        <v>92</v>
      </c>
      <c r="B158" s="134"/>
      <c r="C158" s="135"/>
      <c r="D158" s="49" t="s">
        <v>375</v>
      </c>
      <c r="E158" s="67" t="s">
        <v>78</v>
      </c>
      <c r="F158" s="46" t="s">
        <v>105</v>
      </c>
      <c r="G158" s="47" t="s">
        <v>422</v>
      </c>
      <c r="H158" s="47" t="s">
        <v>88</v>
      </c>
      <c r="I158" s="48"/>
      <c r="J158" s="50"/>
      <c r="K158" s="121">
        <f>K159</f>
        <v>3310</v>
      </c>
      <c r="L158" s="19"/>
      <c r="M158" s="9"/>
      <c r="N158" s="9"/>
      <c r="O158" s="9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</row>
    <row r="159" spans="1:31" s="20" customFormat="1" ht="12.75" customHeight="1">
      <c r="A159" s="133" t="s">
        <v>129</v>
      </c>
      <c r="B159" s="134"/>
      <c r="C159" s="135"/>
      <c r="D159" s="49" t="s">
        <v>375</v>
      </c>
      <c r="E159" s="67" t="s">
        <v>78</v>
      </c>
      <c r="F159" s="46" t="s">
        <v>105</v>
      </c>
      <c r="G159" s="47" t="s">
        <v>422</v>
      </c>
      <c r="H159" s="47" t="s">
        <v>85</v>
      </c>
      <c r="I159" s="48"/>
      <c r="J159" s="50"/>
      <c r="K159" s="121">
        <f>4619-1309</f>
        <v>3310</v>
      </c>
      <c r="L159" s="19"/>
      <c r="M159" s="9"/>
      <c r="N159" s="9"/>
      <c r="O159" s="9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</row>
    <row r="160" spans="1:31" s="20" customFormat="1" ht="39" customHeight="1">
      <c r="A160" s="133" t="s">
        <v>539</v>
      </c>
      <c r="B160" s="134"/>
      <c r="C160" s="135"/>
      <c r="D160" s="49" t="s">
        <v>375</v>
      </c>
      <c r="E160" s="67"/>
      <c r="F160" s="46"/>
      <c r="G160" s="47" t="s">
        <v>197</v>
      </c>
      <c r="H160" s="47"/>
      <c r="I160" s="48"/>
      <c r="J160" s="50"/>
      <c r="K160" s="121">
        <f>K161</f>
        <v>22.51071</v>
      </c>
      <c r="L160" s="19"/>
      <c r="M160" s="9"/>
      <c r="N160" s="9"/>
      <c r="O160" s="9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</row>
    <row r="161" spans="1:31" s="20" customFormat="1" ht="15.75" customHeight="1">
      <c r="A161" s="133" t="s">
        <v>333</v>
      </c>
      <c r="B161" s="134"/>
      <c r="C161" s="135"/>
      <c r="D161" s="49" t="s">
        <v>375</v>
      </c>
      <c r="E161" s="46" t="s">
        <v>78</v>
      </c>
      <c r="F161" s="46" t="s">
        <v>105</v>
      </c>
      <c r="G161" s="47" t="s">
        <v>331</v>
      </c>
      <c r="H161" s="47"/>
      <c r="I161" s="48"/>
      <c r="J161" s="50">
        <f>J163</f>
        <v>20</v>
      </c>
      <c r="K161" s="121">
        <f>K162</f>
        <v>22.51071</v>
      </c>
      <c r="L161" s="19" t="e">
        <f>L163</f>
        <v>#REF!</v>
      </c>
      <c r="M161" s="9"/>
      <c r="N161" s="9"/>
      <c r="O161" s="9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</row>
    <row r="162" spans="1:31" s="20" customFormat="1" ht="24.75" customHeight="1">
      <c r="A162" s="136" t="s">
        <v>332</v>
      </c>
      <c r="B162" s="137"/>
      <c r="C162" s="138"/>
      <c r="D162" s="49" t="s">
        <v>375</v>
      </c>
      <c r="E162" s="46" t="s">
        <v>78</v>
      </c>
      <c r="F162" s="46" t="s">
        <v>105</v>
      </c>
      <c r="G162" s="47" t="s">
        <v>540</v>
      </c>
      <c r="H162" s="47"/>
      <c r="I162" s="48"/>
      <c r="J162" s="50">
        <f aca="true" t="shared" si="3" ref="J162:L163">J163</f>
        <v>20</v>
      </c>
      <c r="K162" s="121">
        <f>K163</f>
        <v>22.51071</v>
      </c>
      <c r="L162" s="19" t="e">
        <f t="shared" si="3"/>
        <v>#REF!</v>
      </c>
      <c r="M162" s="9"/>
      <c r="N162" s="9"/>
      <c r="O162" s="9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</row>
    <row r="163" spans="1:31" s="20" customFormat="1" ht="22.5" customHeight="1">
      <c r="A163" s="133" t="s">
        <v>92</v>
      </c>
      <c r="B163" s="134"/>
      <c r="C163" s="135"/>
      <c r="D163" s="49" t="s">
        <v>375</v>
      </c>
      <c r="E163" s="46" t="s">
        <v>78</v>
      </c>
      <c r="F163" s="46" t="s">
        <v>105</v>
      </c>
      <c r="G163" s="47" t="s">
        <v>540</v>
      </c>
      <c r="H163" s="47" t="s">
        <v>88</v>
      </c>
      <c r="I163" s="48"/>
      <c r="J163" s="50">
        <f t="shared" si="3"/>
        <v>20</v>
      </c>
      <c r="K163" s="121">
        <f>K164</f>
        <v>22.51071</v>
      </c>
      <c r="L163" s="19" t="e">
        <f t="shared" si="3"/>
        <v>#REF!</v>
      </c>
      <c r="M163" s="9"/>
      <c r="N163" s="9"/>
      <c r="O163" s="9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</row>
    <row r="164" spans="1:31" s="20" customFormat="1" ht="20.25" customHeight="1">
      <c r="A164" s="133" t="s">
        <v>129</v>
      </c>
      <c r="B164" s="134"/>
      <c r="C164" s="135"/>
      <c r="D164" s="49" t="s">
        <v>375</v>
      </c>
      <c r="E164" s="46" t="s">
        <v>78</v>
      </c>
      <c r="F164" s="46" t="s">
        <v>105</v>
      </c>
      <c r="G164" s="47" t="s">
        <v>540</v>
      </c>
      <c r="H164" s="47" t="s">
        <v>85</v>
      </c>
      <c r="I164" s="48"/>
      <c r="J164" s="50">
        <v>20</v>
      </c>
      <c r="K164" s="121">
        <v>22.51071</v>
      </c>
      <c r="L164" s="19" t="e">
        <f>#REF!-J164</f>
        <v>#REF!</v>
      </c>
      <c r="M164" s="9"/>
      <c r="N164" s="9"/>
      <c r="O164" s="9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</row>
    <row r="165" spans="1:31" s="20" customFormat="1" ht="17.25" customHeight="1">
      <c r="A165" s="157" t="s">
        <v>526</v>
      </c>
      <c r="B165" s="158"/>
      <c r="C165" s="159"/>
      <c r="D165" s="64" t="s">
        <v>375</v>
      </c>
      <c r="E165" s="54" t="s">
        <v>78</v>
      </c>
      <c r="F165" s="54" t="s">
        <v>128</v>
      </c>
      <c r="G165" s="53"/>
      <c r="H165" s="53"/>
      <c r="I165" s="48"/>
      <c r="J165" s="50"/>
      <c r="K165" s="121">
        <f>K166</f>
        <v>131</v>
      </c>
      <c r="L165" s="19"/>
      <c r="M165" s="9"/>
      <c r="N165" s="9"/>
      <c r="O165" s="9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</row>
    <row r="166" spans="1:31" s="20" customFormat="1" ht="29.25" customHeight="1">
      <c r="A166" s="136" t="s">
        <v>200</v>
      </c>
      <c r="B166" s="137"/>
      <c r="C166" s="138"/>
      <c r="D166" s="49" t="s">
        <v>375</v>
      </c>
      <c r="E166" s="46" t="s">
        <v>78</v>
      </c>
      <c r="F166" s="46" t="s">
        <v>128</v>
      </c>
      <c r="G166" s="47" t="s">
        <v>204</v>
      </c>
      <c r="H166" s="47"/>
      <c r="I166" s="48"/>
      <c r="J166" s="50"/>
      <c r="K166" s="121">
        <f>K167</f>
        <v>131</v>
      </c>
      <c r="L166" s="19"/>
      <c r="M166" s="9"/>
      <c r="N166" s="9"/>
      <c r="O166" s="9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</row>
    <row r="167" spans="1:31" s="20" customFormat="1" ht="24.75" customHeight="1">
      <c r="A167" s="140" t="s">
        <v>522</v>
      </c>
      <c r="B167" s="141"/>
      <c r="C167" s="142"/>
      <c r="D167" s="49" t="s">
        <v>375</v>
      </c>
      <c r="E167" s="46" t="s">
        <v>78</v>
      </c>
      <c r="F167" s="46" t="s">
        <v>128</v>
      </c>
      <c r="G167" s="47" t="s">
        <v>523</v>
      </c>
      <c r="H167" s="47"/>
      <c r="I167" s="48"/>
      <c r="J167" s="50"/>
      <c r="K167" s="121">
        <f>K168</f>
        <v>131</v>
      </c>
      <c r="L167" s="19"/>
      <c r="M167" s="9"/>
      <c r="N167" s="9"/>
      <c r="O167" s="9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</row>
    <row r="168" spans="1:31" s="20" customFormat="1" ht="24.75" customHeight="1">
      <c r="A168" s="140" t="s">
        <v>560</v>
      </c>
      <c r="B168" s="141"/>
      <c r="C168" s="142"/>
      <c r="D168" s="49" t="s">
        <v>375</v>
      </c>
      <c r="E168" s="46" t="s">
        <v>78</v>
      </c>
      <c r="F168" s="46" t="s">
        <v>128</v>
      </c>
      <c r="G168" s="47" t="s">
        <v>561</v>
      </c>
      <c r="H168" s="47"/>
      <c r="I168" s="48"/>
      <c r="J168" s="50"/>
      <c r="K168" s="121">
        <f>K169</f>
        <v>131</v>
      </c>
      <c r="L168" s="19"/>
      <c r="M168" s="9"/>
      <c r="N168" s="9"/>
      <c r="O168" s="9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</row>
    <row r="169" spans="1:31" s="20" customFormat="1" ht="28.5" customHeight="1">
      <c r="A169" s="140" t="s">
        <v>524</v>
      </c>
      <c r="B169" s="141"/>
      <c r="C169" s="142"/>
      <c r="D169" s="49" t="s">
        <v>375</v>
      </c>
      <c r="E169" s="46" t="s">
        <v>78</v>
      </c>
      <c r="F169" s="46" t="s">
        <v>128</v>
      </c>
      <c r="G169" s="47" t="s">
        <v>570</v>
      </c>
      <c r="H169" s="47"/>
      <c r="I169" s="48"/>
      <c r="J169" s="50"/>
      <c r="K169" s="121">
        <f>K171+K174</f>
        <v>131</v>
      </c>
      <c r="L169" s="19"/>
      <c r="M169" s="9"/>
      <c r="N169" s="9"/>
      <c r="O169" s="9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</row>
    <row r="170" spans="1:31" s="20" customFormat="1" ht="12.75">
      <c r="A170" s="133" t="s">
        <v>92</v>
      </c>
      <c r="B170" s="134"/>
      <c r="C170" s="135"/>
      <c r="D170" s="49" t="s">
        <v>375</v>
      </c>
      <c r="E170" s="46" t="s">
        <v>78</v>
      </c>
      <c r="F170" s="46" t="s">
        <v>128</v>
      </c>
      <c r="G170" s="47" t="s">
        <v>570</v>
      </c>
      <c r="H170" s="47" t="s">
        <v>88</v>
      </c>
      <c r="I170" s="48"/>
      <c r="J170" s="50"/>
      <c r="K170" s="121">
        <f>K171</f>
        <v>36</v>
      </c>
      <c r="L170" s="19"/>
      <c r="M170" s="9"/>
      <c r="N170" s="9"/>
      <c r="O170" s="9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</row>
    <row r="171" spans="1:31" s="20" customFormat="1" ht="12.75">
      <c r="A171" s="133" t="s">
        <v>129</v>
      </c>
      <c r="B171" s="134"/>
      <c r="C171" s="135"/>
      <c r="D171" s="49" t="s">
        <v>375</v>
      </c>
      <c r="E171" s="46" t="s">
        <v>78</v>
      </c>
      <c r="F171" s="46" t="s">
        <v>128</v>
      </c>
      <c r="G171" s="47" t="s">
        <v>570</v>
      </c>
      <c r="H171" s="47" t="s">
        <v>85</v>
      </c>
      <c r="I171" s="48"/>
      <c r="J171" s="50"/>
      <c r="K171" s="121">
        <v>36</v>
      </c>
      <c r="L171" s="19"/>
      <c r="M171" s="9"/>
      <c r="N171" s="9"/>
      <c r="O171" s="9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</row>
    <row r="172" spans="1:31" s="20" customFormat="1" ht="57" customHeight="1">
      <c r="A172" s="160" t="s">
        <v>525</v>
      </c>
      <c r="B172" s="161"/>
      <c r="C172" s="162"/>
      <c r="D172" s="49" t="s">
        <v>375</v>
      </c>
      <c r="E172" s="46" t="s">
        <v>78</v>
      </c>
      <c r="F172" s="46" t="s">
        <v>128</v>
      </c>
      <c r="G172" s="47" t="s">
        <v>570</v>
      </c>
      <c r="H172" s="47"/>
      <c r="I172" s="48"/>
      <c r="J172" s="50"/>
      <c r="K172" s="121">
        <f>K173</f>
        <v>95</v>
      </c>
      <c r="L172" s="19"/>
      <c r="M172" s="9"/>
      <c r="N172" s="9"/>
      <c r="O172" s="9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</row>
    <row r="173" spans="1:31" s="20" customFormat="1" ht="16.5" customHeight="1">
      <c r="A173" s="133" t="s">
        <v>92</v>
      </c>
      <c r="B173" s="134"/>
      <c r="C173" s="135"/>
      <c r="D173" s="49" t="s">
        <v>375</v>
      </c>
      <c r="E173" s="46" t="s">
        <v>78</v>
      </c>
      <c r="F173" s="46" t="s">
        <v>128</v>
      </c>
      <c r="G173" s="47" t="s">
        <v>570</v>
      </c>
      <c r="H173" s="47" t="s">
        <v>88</v>
      </c>
      <c r="I173" s="48"/>
      <c r="J173" s="50"/>
      <c r="K173" s="121">
        <f>K174</f>
        <v>95</v>
      </c>
      <c r="L173" s="19"/>
      <c r="M173" s="9"/>
      <c r="N173" s="9"/>
      <c r="O173" s="9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</row>
    <row r="174" spans="1:31" s="20" customFormat="1" ht="12.75" customHeight="1">
      <c r="A174" s="133" t="s">
        <v>129</v>
      </c>
      <c r="B174" s="134"/>
      <c r="C174" s="135"/>
      <c r="D174" s="49" t="s">
        <v>375</v>
      </c>
      <c r="E174" s="46" t="s">
        <v>78</v>
      </c>
      <c r="F174" s="46" t="s">
        <v>128</v>
      </c>
      <c r="G174" s="47" t="s">
        <v>570</v>
      </c>
      <c r="H174" s="47" t="s">
        <v>85</v>
      </c>
      <c r="I174" s="48"/>
      <c r="J174" s="50"/>
      <c r="K174" s="121">
        <v>95</v>
      </c>
      <c r="L174" s="19"/>
      <c r="M174" s="9"/>
      <c r="N174" s="9"/>
      <c r="O174" s="9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</row>
    <row r="175" spans="1:31" s="29" customFormat="1" ht="12.75" customHeight="1">
      <c r="A175" s="151" t="s">
        <v>33</v>
      </c>
      <c r="B175" s="147"/>
      <c r="C175" s="147"/>
      <c r="D175" s="58" t="s">
        <v>375</v>
      </c>
      <c r="E175" s="59" t="s">
        <v>78</v>
      </c>
      <c r="F175" s="59" t="s">
        <v>107</v>
      </c>
      <c r="G175" s="60"/>
      <c r="H175" s="60"/>
      <c r="I175" s="61"/>
      <c r="J175" s="63">
        <f>J187+J185</f>
        <v>0</v>
      </c>
      <c r="K175" s="122">
        <f>K181+K176</f>
        <v>239.49999999999997</v>
      </c>
      <c r="L175" s="94" t="e">
        <f>L187+L185</f>
        <v>#REF!</v>
      </c>
      <c r="M175" s="9"/>
      <c r="N175" s="37"/>
      <c r="O175" s="37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</row>
    <row r="176" spans="1:31" s="29" customFormat="1" ht="12.75" customHeight="1" hidden="1">
      <c r="A176" s="149" t="s">
        <v>367</v>
      </c>
      <c r="B176" s="149"/>
      <c r="C176" s="149"/>
      <c r="D176" s="49" t="s">
        <v>375</v>
      </c>
      <c r="E176" s="46" t="s">
        <v>78</v>
      </c>
      <c r="F176" s="46" t="s">
        <v>107</v>
      </c>
      <c r="G176" s="47" t="s">
        <v>326</v>
      </c>
      <c r="H176" s="60"/>
      <c r="I176" s="61"/>
      <c r="J176" s="63"/>
      <c r="K176" s="121">
        <f>K177</f>
        <v>0</v>
      </c>
      <c r="L176" s="94"/>
      <c r="M176" s="9"/>
      <c r="N176" s="37"/>
      <c r="O176" s="37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</row>
    <row r="177" spans="1:31" s="29" customFormat="1" ht="12.75" customHeight="1" hidden="1">
      <c r="A177" s="149" t="s">
        <v>356</v>
      </c>
      <c r="B177" s="149"/>
      <c r="C177" s="149"/>
      <c r="D177" s="49" t="s">
        <v>375</v>
      </c>
      <c r="E177" s="46" t="s">
        <v>78</v>
      </c>
      <c r="F177" s="46" t="s">
        <v>107</v>
      </c>
      <c r="G177" s="47" t="s">
        <v>365</v>
      </c>
      <c r="H177" s="60"/>
      <c r="I177" s="61"/>
      <c r="J177" s="63"/>
      <c r="K177" s="121">
        <f>K178</f>
        <v>0</v>
      </c>
      <c r="L177" s="94"/>
      <c r="M177" s="9"/>
      <c r="N177" s="37"/>
      <c r="O177" s="37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</row>
    <row r="178" spans="1:31" s="20" customFormat="1" ht="12.75" customHeight="1" hidden="1">
      <c r="A178" s="144" t="s">
        <v>358</v>
      </c>
      <c r="B178" s="139"/>
      <c r="C178" s="139"/>
      <c r="D178" s="49" t="s">
        <v>375</v>
      </c>
      <c r="E178" s="46" t="s">
        <v>78</v>
      </c>
      <c r="F178" s="46" t="s">
        <v>107</v>
      </c>
      <c r="G178" s="47" t="s">
        <v>366</v>
      </c>
      <c r="H178" s="47"/>
      <c r="I178" s="48"/>
      <c r="J178" s="51">
        <f>J179</f>
        <v>0</v>
      </c>
      <c r="K178" s="121">
        <f>K179</f>
        <v>0</v>
      </c>
      <c r="L178" s="24" t="e">
        <f>#REF!-J178</f>
        <v>#REF!</v>
      </c>
      <c r="M178" s="9"/>
      <c r="N178" s="9"/>
      <c r="O178" s="9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</row>
    <row r="179" spans="1:31" s="29" customFormat="1" ht="12.75" customHeight="1" hidden="1">
      <c r="A179" s="139" t="s">
        <v>92</v>
      </c>
      <c r="B179" s="139"/>
      <c r="C179" s="139"/>
      <c r="D179" s="49" t="s">
        <v>375</v>
      </c>
      <c r="E179" s="46" t="s">
        <v>78</v>
      </c>
      <c r="F179" s="46" t="s">
        <v>107</v>
      </c>
      <c r="G179" s="47" t="s">
        <v>366</v>
      </c>
      <c r="H179" s="47" t="s">
        <v>88</v>
      </c>
      <c r="I179" s="61"/>
      <c r="J179" s="63"/>
      <c r="K179" s="121">
        <f>K180</f>
        <v>0</v>
      </c>
      <c r="L179" s="94"/>
      <c r="M179" s="9"/>
      <c r="N179" s="37"/>
      <c r="O179" s="37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</row>
    <row r="180" spans="1:31" s="29" customFormat="1" ht="12.75" customHeight="1" hidden="1">
      <c r="A180" s="139" t="s">
        <v>129</v>
      </c>
      <c r="B180" s="139"/>
      <c r="C180" s="139"/>
      <c r="D180" s="49" t="s">
        <v>375</v>
      </c>
      <c r="E180" s="46" t="s">
        <v>78</v>
      </c>
      <c r="F180" s="46" t="s">
        <v>107</v>
      </c>
      <c r="G180" s="47" t="s">
        <v>366</v>
      </c>
      <c r="H180" s="47" t="s">
        <v>85</v>
      </c>
      <c r="I180" s="61"/>
      <c r="J180" s="63"/>
      <c r="K180" s="121">
        <v>0</v>
      </c>
      <c r="L180" s="94"/>
      <c r="M180" s="9"/>
      <c r="N180" s="37"/>
      <c r="O180" s="37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</row>
    <row r="181" spans="1:31" s="20" customFormat="1" ht="12.75" customHeight="1">
      <c r="A181" s="139" t="s">
        <v>96</v>
      </c>
      <c r="B181" s="139"/>
      <c r="C181" s="139"/>
      <c r="D181" s="49" t="s">
        <v>375</v>
      </c>
      <c r="E181" s="46" t="s">
        <v>78</v>
      </c>
      <c r="F181" s="46" t="s">
        <v>107</v>
      </c>
      <c r="G181" s="47" t="s">
        <v>160</v>
      </c>
      <c r="H181" s="47"/>
      <c r="I181" s="48"/>
      <c r="J181" s="50">
        <f>J186</f>
        <v>0</v>
      </c>
      <c r="K181" s="121">
        <f>K185+K182</f>
        <v>239.49999999999997</v>
      </c>
      <c r="L181" s="19">
        <f>L186</f>
        <v>0</v>
      </c>
      <c r="M181" s="9"/>
      <c r="N181" s="9"/>
      <c r="O181" s="9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</row>
    <row r="182" spans="1:31" s="20" customFormat="1" ht="12.75" customHeight="1">
      <c r="A182" s="144" t="s">
        <v>56</v>
      </c>
      <c r="B182" s="139"/>
      <c r="C182" s="139"/>
      <c r="D182" s="49" t="s">
        <v>375</v>
      </c>
      <c r="E182" s="46" t="s">
        <v>78</v>
      </c>
      <c r="F182" s="46" t="s">
        <v>107</v>
      </c>
      <c r="G182" s="47" t="s">
        <v>198</v>
      </c>
      <c r="H182" s="47"/>
      <c r="I182" s="48"/>
      <c r="J182" s="51">
        <f>J183</f>
        <v>0</v>
      </c>
      <c r="K182" s="121">
        <f>K183</f>
        <v>237.39999999999998</v>
      </c>
      <c r="L182" s="24" t="e">
        <f>#REF!-J182</f>
        <v>#REF!</v>
      </c>
      <c r="M182" s="9"/>
      <c r="N182" s="9"/>
      <c r="O182" s="9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</row>
    <row r="183" spans="1:31" s="20" customFormat="1" ht="12.75" customHeight="1">
      <c r="A183" s="139" t="s">
        <v>92</v>
      </c>
      <c r="B183" s="139"/>
      <c r="C183" s="139"/>
      <c r="D183" s="49" t="s">
        <v>375</v>
      </c>
      <c r="E183" s="46" t="s">
        <v>78</v>
      </c>
      <c r="F183" s="46" t="s">
        <v>107</v>
      </c>
      <c r="G183" s="47" t="s">
        <v>198</v>
      </c>
      <c r="H183" s="47" t="s">
        <v>88</v>
      </c>
      <c r="I183" s="48"/>
      <c r="J183" s="50"/>
      <c r="K183" s="121">
        <f>K184</f>
        <v>237.39999999999998</v>
      </c>
      <c r="L183" s="19"/>
      <c r="M183" s="9"/>
      <c r="N183" s="9"/>
      <c r="O183" s="9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</row>
    <row r="184" spans="1:31" s="20" customFormat="1" ht="12.75" customHeight="1">
      <c r="A184" s="139" t="s">
        <v>129</v>
      </c>
      <c r="B184" s="139"/>
      <c r="C184" s="139"/>
      <c r="D184" s="49" t="s">
        <v>375</v>
      </c>
      <c r="E184" s="46" t="s">
        <v>78</v>
      </c>
      <c r="F184" s="46" t="s">
        <v>107</v>
      </c>
      <c r="G184" s="47" t="s">
        <v>198</v>
      </c>
      <c r="H184" s="47" t="s">
        <v>85</v>
      </c>
      <c r="I184" s="48"/>
      <c r="J184" s="50"/>
      <c r="K184" s="121">
        <f>320+80+137.4-300</f>
        <v>237.39999999999998</v>
      </c>
      <c r="L184" s="19"/>
      <c r="M184" s="9"/>
      <c r="N184" s="9"/>
      <c r="O184" s="9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</row>
    <row r="185" spans="1:31" s="20" customFormat="1" ht="12.75" customHeight="1">
      <c r="A185" s="144" t="s">
        <v>131</v>
      </c>
      <c r="B185" s="139"/>
      <c r="C185" s="139"/>
      <c r="D185" s="49" t="s">
        <v>375</v>
      </c>
      <c r="E185" s="46" t="s">
        <v>78</v>
      </c>
      <c r="F185" s="46" t="s">
        <v>107</v>
      </c>
      <c r="G185" s="47" t="s">
        <v>199</v>
      </c>
      <c r="H185" s="47"/>
      <c r="I185" s="48"/>
      <c r="J185" s="51">
        <f>J186</f>
        <v>0</v>
      </c>
      <c r="K185" s="121">
        <f>K186</f>
        <v>2.1</v>
      </c>
      <c r="L185" s="24" t="e">
        <f>#REF!-J185</f>
        <v>#REF!</v>
      </c>
      <c r="M185" s="9"/>
      <c r="N185" s="9"/>
      <c r="O185" s="9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</row>
    <row r="186" spans="1:31" s="20" customFormat="1" ht="12.75" customHeight="1">
      <c r="A186" s="139" t="s">
        <v>92</v>
      </c>
      <c r="B186" s="139"/>
      <c r="C186" s="139"/>
      <c r="D186" s="49" t="s">
        <v>375</v>
      </c>
      <c r="E186" s="46" t="s">
        <v>78</v>
      </c>
      <c r="F186" s="46" t="s">
        <v>107</v>
      </c>
      <c r="G186" s="47" t="s">
        <v>199</v>
      </c>
      <c r="H186" s="47" t="s">
        <v>88</v>
      </c>
      <c r="I186" s="48"/>
      <c r="J186" s="50"/>
      <c r="K186" s="121">
        <f>K187</f>
        <v>2.1</v>
      </c>
      <c r="L186" s="19"/>
      <c r="M186" s="9"/>
      <c r="N186" s="9"/>
      <c r="O186" s="9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</row>
    <row r="187" spans="1:31" s="20" customFormat="1" ht="12.75" customHeight="1">
      <c r="A187" s="139" t="s">
        <v>129</v>
      </c>
      <c r="B187" s="139"/>
      <c r="C187" s="139"/>
      <c r="D187" s="49" t="s">
        <v>375</v>
      </c>
      <c r="E187" s="46" t="s">
        <v>78</v>
      </c>
      <c r="F187" s="46" t="s">
        <v>107</v>
      </c>
      <c r="G187" s="47" t="s">
        <v>199</v>
      </c>
      <c r="H187" s="47" t="s">
        <v>85</v>
      </c>
      <c r="I187" s="48"/>
      <c r="J187" s="50"/>
      <c r="K187" s="121">
        <v>2.1</v>
      </c>
      <c r="L187" s="19"/>
      <c r="M187" s="9"/>
      <c r="N187" s="9"/>
      <c r="O187" s="9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</row>
    <row r="188" spans="1:31" s="20" customFormat="1" ht="12.75" customHeight="1">
      <c r="A188" s="155" t="s">
        <v>4</v>
      </c>
      <c r="B188" s="156"/>
      <c r="C188" s="156"/>
      <c r="D188" s="64" t="s">
        <v>375</v>
      </c>
      <c r="E188" s="54" t="s">
        <v>108</v>
      </c>
      <c r="F188" s="54"/>
      <c r="G188" s="53"/>
      <c r="H188" s="53"/>
      <c r="I188" s="55"/>
      <c r="J188" s="57" t="e">
        <f>J189+J259+J317</f>
        <v>#REF!</v>
      </c>
      <c r="K188" s="120">
        <f>K189+K259+K317</f>
        <v>49797.38212</v>
      </c>
      <c r="L188" s="24" t="e">
        <f>#REF!-J188</f>
        <v>#REF!</v>
      </c>
      <c r="M188" s="9"/>
      <c r="N188" s="9"/>
      <c r="O188" s="9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</row>
    <row r="189" spans="1:31" s="29" customFormat="1" ht="12.75" customHeight="1">
      <c r="A189" s="151" t="s">
        <v>5</v>
      </c>
      <c r="B189" s="147"/>
      <c r="C189" s="147"/>
      <c r="D189" s="58" t="s">
        <v>375</v>
      </c>
      <c r="E189" s="59" t="s">
        <v>108</v>
      </c>
      <c r="F189" s="59" t="s">
        <v>76</v>
      </c>
      <c r="G189" s="60"/>
      <c r="H189" s="60"/>
      <c r="I189" s="61"/>
      <c r="J189" s="63" t="e">
        <f>J253+J256+J234</f>
        <v>#REF!</v>
      </c>
      <c r="K189" s="122">
        <f>K199+K208+K219+K224+K253</f>
        <v>5208.631000000001</v>
      </c>
      <c r="L189" s="94" t="e">
        <f>#REF!-J189</f>
        <v>#REF!</v>
      </c>
      <c r="M189" s="9"/>
      <c r="N189" s="37"/>
      <c r="O189" s="37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</row>
    <row r="190" spans="1:31" s="18" customFormat="1" ht="12.75" customHeight="1" hidden="1">
      <c r="A190" s="144" t="s">
        <v>62</v>
      </c>
      <c r="B190" s="144"/>
      <c r="C190" s="144"/>
      <c r="D190" s="49"/>
      <c r="E190" s="46"/>
      <c r="F190" s="46" t="s">
        <v>3</v>
      </c>
      <c r="G190" s="47" t="s">
        <v>63</v>
      </c>
      <c r="H190" s="47" t="s">
        <v>2</v>
      </c>
      <c r="I190" s="48"/>
      <c r="J190" s="51">
        <f>J191</f>
        <v>0</v>
      </c>
      <c r="K190" s="121">
        <f>K191</f>
        <v>0</v>
      </c>
      <c r="L190" s="24" t="e">
        <f>#REF!-J190</f>
        <v>#REF!</v>
      </c>
      <c r="M190" s="9"/>
      <c r="N190" s="35"/>
      <c r="O190" s="35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</row>
    <row r="191" spans="1:31" s="18" customFormat="1" ht="12.75" customHeight="1" hidden="1">
      <c r="A191" s="144" t="s">
        <v>61</v>
      </c>
      <c r="B191" s="144"/>
      <c r="C191" s="144"/>
      <c r="D191" s="49"/>
      <c r="E191" s="46"/>
      <c r="F191" s="46" t="s">
        <v>3</v>
      </c>
      <c r="G191" s="47" t="s">
        <v>63</v>
      </c>
      <c r="H191" s="47" t="s">
        <v>64</v>
      </c>
      <c r="I191" s="48"/>
      <c r="J191" s="51">
        <v>0</v>
      </c>
      <c r="K191" s="121">
        <v>0</v>
      </c>
      <c r="L191" s="24" t="e">
        <f>#REF!-J191</f>
        <v>#REF!</v>
      </c>
      <c r="M191" s="9"/>
      <c r="N191" s="35"/>
      <c r="O191" s="35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</row>
    <row r="192" spans="1:31" s="18" customFormat="1" ht="25.5" customHeight="1" hidden="1">
      <c r="A192" s="144" t="s">
        <v>135</v>
      </c>
      <c r="B192" s="144"/>
      <c r="C192" s="144"/>
      <c r="D192" s="49"/>
      <c r="E192" s="46" t="s">
        <v>108</v>
      </c>
      <c r="F192" s="46" t="s">
        <v>76</v>
      </c>
      <c r="G192" s="47" t="s">
        <v>326</v>
      </c>
      <c r="H192" s="47"/>
      <c r="I192" s="48"/>
      <c r="J192" s="51" t="e">
        <f>#REF!</f>
        <v>#REF!</v>
      </c>
      <c r="K192" s="121">
        <f>K196+K193</f>
        <v>0</v>
      </c>
      <c r="L192" s="23" t="e">
        <f>#REF!-J192</f>
        <v>#REF!</v>
      </c>
      <c r="M192" s="9"/>
      <c r="N192" s="35"/>
      <c r="O192" s="35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</row>
    <row r="193" spans="1:31" s="18" customFormat="1" ht="14.25" customHeight="1" hidden="1">
      <c r="A193" s="144" t="s">
        <v>151</v>
      </c>
      <c r="B193" s="144"/>
      <c r="C193" s="144"/>
      <c r="D193" s="49"/>
      <c r="E193" s="46" t="s">
        <v>108</v>
      </c>
      <c r="F193" s="46" t="s">
        <v>76</v>
      </c>
      <c r="G193" s="47" t="s">
        <v>327</v>
      </c>
      <c r="H193" s="47"/>
      <c r="I193" s="48"/>
      <c r="J193" s="51"/>
      <c r="K193" s="121">
        <f>K194</f>
        <v>0</v>
      </c>
      <c r="L193" s="24"/>
      <c r="M193" s="9"/>
      <c r="N193" s="9"/>
      <c r="O193" s="35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</row>
    <row r="194" spans="1:31" s="18" customFormat="1" ht="25.5" customHeight="1" hidden="1">
      <c r="A194" s="144" t="s">
        <v>111</v>
      </c>
      <c r="B194" s="144"/>
      <c r="C194" s="144"/>
      <c r="D194" s="49"/>
      <c r="E194" s="46" t="s">
        <v>108</v>
      </c>
      <c r="F194" s="46" t="s">
        <v>76</v>
      </c>
      <c r="G194" s="47" t="s">
        <v>327</v>
      </c>
      <c r="H194" s="47" t="s">
        <v>70</v>
      </c>
      <c r="I194" s="48"/>
      <c r="J194" s="51"/>
      <c r="K194" s="121">
        <f>K195</f>
        <v>0</v>
      </c>
      <c r="L194" s="24"/>
      <c r="M194" s="9"/>
      <c r="N194" s="9"/>
      <c r="O194" s="35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</row>
    <row r="195" spans="1:31" s="18" customFormat="1" ht="13.5" customHeight="1" hidden="1">
      <c r="A195" s="144" t="s">
        <v>61</v>
      </c>
      <c r="B195" s="144"/>
      <c r="C195" s="144"/>
      <c r="D195" s="49"/>
      <c r="E195" s="46" t="s">
        <v>108</v>
      </c>
      <c r="F195" s="46" t="s">
        <v>76</v>
      </c>
      <c r="G195" s="47" t="s">
        <v>327</v>
      </c>
      <c r="H195" s="47" t="s">
        <v>112</v>
      </c>
      <c r="I195" s="48"/>
      <c r="J195" s="51"/>
      <c r="K195" s="121"/>
      <c r="L195" s="24"/>
      <c r="M195" s="9"/>
      <c r="N195" s="9"/>
      <c r="O195" s="35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</row>
    <row r="196" spans="1:31" s="20" customFormat="1" ht="25.5" customHeight="1" hidden="1">
      <c r="A196" s="144" t="s">
        <v>114</v>
      </c>
      <c r="B196" s="144"/>
      <c r="C196" s="144"/>
      <c r="D196" s="49"/>
      <c r="E196" s="46" t="s">
        <v>108</v>
      </c>
      <c r="F196" s="46" t="s">
        <v>76</v>
      </c>
      <c r="G196" s="47" t="s">
        <v>328</v>
      </c>
      <c r="H196" s="47"/>
      <c r="I196" s="48"/>
      <c r="J196" s="51"/>
      <c r="K196" s="121">
        <f>K197</f>
        <v>0</v>
      </c>
      <c r="L196" s="24"/>
      <c r="M196" s="9"/>
      <c r="N196" s="9"/>
      <c r="O196" s="9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</row>
    <row r="197" spans="1:35" s="20" customFormat="1" ht="23.25" customHeight="1" hidden="1">
      <c r="A197" s="144" t="s">
        <v>111</v>
      </c>
      <c r="B197" s="144"/>
      <c r="C197" s="144"/>
      <c r="D197" s="49"/>
      <c r="E197" s="46" t="s">
        <v>108</v>
      </c>
      <c r="F197" s="46" t="s">
        <v>76</v>
      </c>
      <c r="G197" s="47" t="s">
        <v>328</v>
      </c>
      <c r="H197" s="47" t="s">
        <v>70</v>
      </c>
      <c r="I197" s="48"/>
      <c r="J197" s="51"/>
      <c r="K197" s="121">
        <f>K198</f>
        <v>0</v>
      </c>
      <c r="L197" s="24"/>
      <c r="M197" s="9"/>
      <c r="N197" s="9"/>
      <c r="O197" s="9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</row>
    <row r="198" spans="1:35" s="20" customFormat="1" ht="12.75" customHeight="1" hidden="1">
      <c r="A198" s="144" t="s">
        <v>61</v>
      </c>
      <c r="B198" s="144"/>
      <c r="C198" s="144"/>
      <c r="D198" s="49"/>
      <c r="E198" s="46" t="s">
        <v>108</v>
      </c>
      <c r="F198" s="46" t="s">
        <v>76</v>
      </c>
      <c r="G198" s="47" t="s">
        <v>328</v>
      </c>
      <c r="H198" s="47" t="s">
        <v>112</v>
      </c>
      <c r="I198" s="48"/>
      <c r="J198" s="51"/>
      <c r="K198" s="121"/>
      <c r="L198" s="24"/>
      <c r="M198" s="9"/>
      <c r="N198" s="9"/>
      <c r="O198" s="9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</row>
    <row r="199" spans="1:31" s="18" customFormat="1" ht="25.5" customHeight="1">
      <c r="A199" s="139" t="s">
        <v>200</v>
      </c>
      <c r="B199" s="139"/>
      <c r="C199" s="139"/>
      <c r="D199" s="49" t="s">
        <v>375</v>
      </c>
      <c r="E199" s="46" t="s">
        <v>108</v>
      </c>
      <c r="F199" s="46" t="s">
        <v>76</v>
      </c>
      <c r="G199" s="47" t="s">
        <v>204</v>
      </c>
      <c r="H199" s="47"/>
      <c r="I199" s="48"/>
      <c r="J199" s="51" t="e">
        <f>#REF!</f>
        <v>#REF!</v>
      </c>
      <c r="K199" s="121">
        <f>K200+K215</f>
        <v>4500</v>
      </c>
      <c r="L199" s="23" t="e">
        <f>#REF!-J199</f>
        <v>#REF!</v>
      </c>
      <c r="M199" s="9"/>
      <c r="N199" s="35"/>
      <c r="O199" s="35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</row>
    <row r="200" spans="1:31" s="20" customFormat="1" ht="25.5" customHeight="1">
      <c r="A200" s="139" t="s">
        <v>201</v>
      </c>
      <c r="B200" s="139"/>
      <c r="C200" s="139"/>
      <c r="D200" s="49" t="s">
        <v>375</v>
      </c>
      <c r="E200" s="46" t="s">
        <v>108</v>
      </c>
      <c r="F200" s="46" t="s">
        <v>76</v>
      </c>
      <c r="G200" s="47" t="s">
        <v>164</v>
      </c>
      <c r="H200" s="47"/>
      <c r="I200" s="48"/>
      <c r="J200" s="50"/>
      <c r="K200" s="121">
        <f>K201+K205</f>
        <v>1000</v>
      </c>
      <c r="L200" s="19"/>
      <c r="M200" s="9"/>
      <c r="N200" s="9"/>
      <c r="O200" s="9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</row>
    <row r="201" spans="1:31" s="20" customFormat="1" ht="12.75" customHeight="1" hidden="1">
      <c r="A201" s="139" t="s">
        <v>202</v>
      </c>
      <c r="B201" s="139"/>
      <c r="C201" s="139"/>
      <c r="D201" s="49" t="s">
        <v>375</v>
      </c>
      <c r="E201" s="46" t="s">
        <v>108</v>
      </c>
      <c r="F201" s="46" t="s">
        <v>76</v>
      </c>
      <c r="G201" s="47" t="s">
        <v>205</v>
      </c>
      <c r="H201" s="47"/>
      <c r="I201" s="48"/>
      <c r="J201" s="51"/>
      <c r="K201" s="121">
        <f>K202</f>
        <v>0</v>
      </c>
      <c r="L201" s="24"/>
      <c r="M201" s="9"/>
      <c r="N201" s="9"/>
      <c r="O201" s="9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</row>
    <row r="202" spans="1:31" s="20" customFormat="1" ht="12.75" customHeight="1" hidden="1">
      <c r="A202" s="139" t="s">
        <v>203</v>
      </c>
      <c r="B202" s="139"/>
      <c r="C202" s="139"/>
      <c r="D202" s="49" t="s">
        <v>375</v>
      </c>
      <c r="E202" s="46" t="s">
        <v>108</v>
      </c>
      <c r="F202" s="46" t="s">
        <v>76</v>
      </c>
      <c r="G202" s="47" t="s">
        <v>206</v>
      </c>
      <c r="H202" s="47"/>
      <c r="I202" s="48"/>
      <c r="J202" s="50"/>
      <c r="K202" s="121">
        <f>K203</f>
        <v>0</v>
      </c>
      <c r="L202" s="19"/>
      <c r="M202" s="9"/>
      <c r="N202" s="9"/>
      <c r="O202" s="9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</row>
    <row r="203" spans="1:31" s="20" customFormat="1" ht="12.75" customHeight="1" hidden="1">
      <c r="A203" s="139" t="s">
        <v>92</v>
      </c>
      <c r="B203" s="139"/>
      <c r="C203" s="139"/>
      <c r="D203" s="49" t="s">
        <v>375</v>
      </c>
      <c r="E203" s="46" t="s">
        <v>108</v>
      </c>
      <c r="F203" s="46" t="s">
        <v>76</v>
      </c>
      <c r="G203" s="47" t="s">
        <v>206</v>
      </c>
      <c r="H203" s="47" t="s">
        <v>88</v>
      </c>
      <c r="I203" s="48"/>
      <c r="J203" s="50"/>
      <c r="K203" s="121">
        <f>K204</f>
        <v>0</v>
      </c>
      <c r="L203" s="19"/>
      <c r="M203" s="9"/>
      <c r="N203" s="9"/>
      <c r="O203" s="9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</row>
    <row r="204" spans="1:31" s="20" customFormat="1" ht="12.75" customHeight="1" hidden="1">
      <c r="A204" s="139" t="s">
        <v>129</v>
      </c>
      <c r="B204" s="139"/>
      <c r="C204" s="139"/>
      <c r="D204" s="49" t="s">
        <v>375</v>
      </c>
      <c r="E204" s="46" t="s">
        <v>108</v>
      </c>
      <c r="F204" s="46" t="s">
        <v>76</v>
      </c>
      <c r="G204" s="47" t="s">
        <v>207</v>
      </c>
      <c r="H204" s="47" t="s">
        <v>85</v>
      </c>
      <c r="I204" s="48"/>
      <c r="J204" s="50"/>
      <c r="K204" s="121">
        <v>0</v>
      </c>
      <c r="L204" s="19"/>
      <c r="M204" s="9"/>
      <c r="N204" s="9"/>
      <c r="O204" s="9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</row>
    <row r="205" spans="1:31" s="20" customFormat="1" ht="24.75" customHeight="1">
      <c r="A205" s="139" t="s">
        <v>457</v>
      </c>
      <c r="B205" s="139"/>
      <c r="C205" s="139"/>
      <c r="D205" s="49" t="s">
        <v>375</v>
      </c>
      <c r="E205" s="46" t="s">
        <v>108</v>
      </c>
      <c r="F205" s="46" t="s">
        <v>76</v>
      </c>
      <c r="G205" s="47" t="s">
        <v>206</v>
      </c>
      <c r="H205" s="47" t="s">
        <v>86</v>
      </c>
      <c r="I205" s="48"/>
      <c r="J205" s="51"/>
      <c r="K205" s="121">
        <f>K206</f>
        <v>1000</v>
      </c>
      <c r="L205" s="24"/>
      <c r="M205" s="9"/>
      <c r="N205" s="9"/>
      <c r="O205" s="9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</row>
    <row r="206" spans="1:31" s="20" customFormat="1" ht="27" customHeight="1">
      <c r="A206" s="139" t="s">
        <v>403</v>
      </c>
      <c r="B206" s="139"/>
      <c r="C206" s="139"/>
      <c r="D206" s="49" t="s">
        <v>375</v>
      </c>
      <c r="E206" s="46" t="s">
        <v>108</v>
      </c>
      <c r="F206" s="46" t="s">
        <v>76</v>
      </c>
      <c r="G206" s="47" t="s">
        <v>206</v>
      </c>
      <c r="H206" s="47" t="s">
        <v>69</v>
      </c>
      <c r="I206" s="48"/>
      <c r="J206" s="50"/>
      <c r="K206" s="121">
        <f>500+500</f>
        <v>1000</v>
      </c>
      <c r="L206" s="19"/>
      <c r="M206" s="9"/>
      <c r="N206" s="9"/>
      <c r="O206" s="9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</row>
    <row r="207" spans="1:31" s="20" customFormat="1" ht="12.75" customHeight="1" hidden="1">
      <c r="A207" s="144" t="s">
        <v>143</v>
      </c>
      <c r="B207" s="144"/>
      <c r="C207" s="144"/>
      <c r="D207" s="49" t="s">
        <v>375</v>
      </c>
      <c r="E207" s="46" t="s">
        <v>108</v>
      </c>
      <c r="F207" s="46" t="s">
        <v>76</v>
      </c>
      <c r="G207" s="47" t="s">
        <v>144</v>
      </c>
      <c r="H207" s="47" t="s">
        <v>142</v>
      </c>
      <c r="I207" s="48"/>
      <c r="J207" s="50"/>
      <c r="K207" s="121">
        <f>5250-5250</f>
        <v>0</v>
      </c>
      <c r="L207" s="19"/>
      <c r="M207" s="9"/>
      <c r="N207" s="9"/>
      <c r="O207" s="9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</row>
    <row r="208" spans="1:31" s="20" customFormat="1" ht="26.25" customHeight="1" hidden="1">
      <c r="A208" s="144" t="s">
        <v>135</v>
      </c>
      <c r="B208" s="144"/>
      <c r="C208" s="144"/>
      <c r="D208" s="49" t="s">
        <v>375</v>
      </c>
      <c r="E208" s="46" t="s">
        <v>108</v>
      </c>
      <c r="F208" s="46" t="s">
        <v>76</v>
      </c>
      <c r="G208" s="47" t="s">
        <v>326</v>
      </c>
      <c r="H208" s="47"/>
      <c r="I208" s="48"/>
      <c r="J208" s="50"/>
      <c r="K208" s="121">
        <f>K209+K212</f>
        <v>0</v>
      </c>
      <c r="L208" s="19"/>
      <c r="M208" s="9"/>
      <c r="N208" s="9"/>
      <c r="O208" s="9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</row>
    <row r="209" spans="1:31" s="20" customFormat="1" ht="12.75" customHeight="1" hidden="1">
      <c r="A209" s="144" t="s">
        <v>151</v>
      </c>
      <c r="B209" s="144"/>
      <c r="C209" s="144"/>
      <c r="D209" s="49" t="s">
        <v>375</v>
      </c>
      <c r="E209" s="46" t="s">
        <v>108</v>
      </c>
      <c r="F209" s="46" t="s">
        <v>76</v>
      </c>
      <c r="G209" s="47" t="s">
        <v>327</v>
      </c>
      <c r="H209" s="47"/>
      <c r="I209" s="48"/>
      <c r="J209" s="50"/>
      <c r="K209" s="121">
        <f>K210</f>
        <v>0</v>
      </c>
      <c r="L209" s="19"/>
      <c r="M209" s="9"/>
      <c r="N209" s="9"/>
      <c r="O209" s="9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</row>
    <row r="210" spans="1:31" s="20" customFormat="1" ht="25.5" customHeight="1" hidden="1">
      <c r="A210" s="144" t="s">
        <v>111</v>
      </c>
      <c r="B210" s="144"/>
      <c r="C210" s="144"/>
      <c r="D210" s="49" t="s">
        <v>375</v>
      </c>
      <c r="E210" s="46" t="s">
        <v>108</v>
      </c>
      <c r="F210" s="46" t="s">
        <v>76</v>
      </c>
      <c r="G210" s="47" t="s">
        <v>327</v>
      </c>
      <c r="H210" s="47" t="s">
        <v>70</v>
      </c>
      <c r="I210" s="48"/>
      <c r="J210" s="50"/>
      <c r="K210" s="121">
        <f>K211</f>
        <v>0</v>
      </c>
      <c r="L210" s="19"/>
      <c r="M210" s="9"/>
      <c r="N210" s="9"/>
      <c r="O210" s="9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</row>
    <row r="211" spans="1:31" s="20" customFormat="1" ht="12.75" customHeight="1" hidden="1">
      <c r="A211" s="144" t="s">
        <v>61</v>
      </c>
      <c r="B211" s="144"/>
      <c r="C211" s="144"/>
      <c r="D211" s="49" t="s">
        <v>375</v>
      </c>
      <c r="E211" s="46" t="s">
        <v>108</v>
      </c>
      <c r="F211" s="46" t="s">
        <v>76</v>
      </c>
      <c r="G211" s="47" t="s">
        <v>327</v>
      </c>
      <c r="H211" s="47" t="s">
        <v>112</v>
      </c>
      <c r="I211" s="48"/>
      <c r="J211" s="50"/>
      <c r="K211" s="121"/>
      <c r="L211" s="19"/>
      <c r="M211" s="9"/>
      <c r="N211" s="9"/>
      <c r="O211" s="9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</row>
    <row r="212" spans="1:31" s="20" customFormat="1" ht="26.25" customHeight="1" hidden="1">
      <c r="A212" s="144" t="s">
        <v>114</v>
      </c>
      <c r="B212" s="144"/>
      <c r="C212" s="144"/>
      <c r="D212" s="49" t="s">
        <v>375</v>
      </c>
      <c r="E212" s="46" t="s">
        <v>108</v>
      </c>
      <c r="F212" s="46" t="s">
        <v>76</v>
      </c>
      <c r="G212" s="47" t="s">
        <v>328</v>
      </c>
      <c r="H212" s="47"/>
      <c r="I212" s="48"/>
      <c r="J212" s="50"/>
      <c r="K212" s="121">
        <f>K213</f>
        <v>0</v>
      </c>
      <c r="L212" s="19"/>
      <c r="M212" s="9"/>
      <c r="N212" s="9"/>
      <c r="O212" s="9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</row>
    <row r="213" spans="1:31" s="20" customFormat="1" ht="12.75" customHeight="1" hidden="1">
      <c r="A213" s="144" t="s">
        <v>111</v>
      </c>
      <c r="B213" s="144"/>
      <c r="C213" s="144"/>
      <c r="D213" s="49" t="s">
        <v>375</v>
      </c>
      <c r="E213" s="46" t="s">
        <v>108</v>
      </c>
      <c r="F213" s="46" t="s">
        <v>76</v>
      </c>
      <c r="G213" s="47" t="s">
        <v>328</v>
      </c>
      <c r="H213" s="47" t="s">
        <v>70</v>
      </c>
      <c r="I213" s="48"/>
      <c r="J213" s="50"/>
      <c r="K213" s="121">
        <f>K214</f>
        <v>0</v>
      </c>
      <c r="L213" s="19"/>
      <c r="M213" s="9"/>
      <c r="N213" s="9"/>
      <c r="O213" s="9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</row>
    <row r="214" spans="1:31" s="20" customFormat="1" ht="12.75" customHeight="1" hidden="1">
      <c r="A214" s="144" t="s">
        <v>61</v>
      </c>
      <c r="B214" s="144"/>
      <c r="C214" s="144"/>
      <c r="D214" s="49" t="s">
        <v>375</v>
      </c>
      <c r="E214" s="46" t="s">
        <v>108</v>
      </c>
      <c r="F214" s="46" t="s">
        <v>76</v>
      </c>
      <c r="G214" s="47" t="s">
        <v>328</v>
      </c>
      <c r="H214" s="47" t="s">
        <v>112</v>
      </c>
      <c r="I214" s="48"/>
      <c r="J214" s="50"/>
      <c r="K214" s="121"/>
      <c r="L214" s="19"/>
      <c r="M214" s="9"/>
      <c r="N214" s="9"/>
      <c r="O214" s="9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</row>
    <row r="215" spans="1:31" s="20" customFormat="1" ht="12.75" customHeight="1">
      <c r="A215" s="140" t="s">
        <v>390</v>
      </c>
      <c r="B215" s="141"/>
      <c r="C215" s="142"/>
      <c r="D215" s="49" t="s">
        <v>375</v>
      </c>
      <c r="E215" s="67" t="s">
        <v>108</v>
      </c>
      <c r="F215" s="46" t="s">
        <v>76</v>
      </c>
      <c r="G215" s="47" t="s">
        <v>392</v>
      </c>
      <c r="H215" s="47"/>
      <c r="I215" s="48"/>
      <c r="J215" s="50"/>
      <c r="K215" s="121">
        <f>K216</f>
        <v>3500</v>
      </c>
      <c r="L215" s="19"/>
      <c r="M215" s="9"/>
      <c r="N215" s="9"/>
      <c r="O215" s="9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</row>
    <row r="216" spans="1:31" s="20" customFormat="1" ht="12.75" customHeight="1">
      <c r="A216" s="133" t="s">
        <v>391</v>
      </c>
      <c r="B216" s="134"/>
      <c r="C216" s="135"/>
      <c r="D216" s="49" t="s">
        <v>375</v>
      </c>
      <c r="E216" s="46" t="s">
        <v>108</v>
      </c>
      <c r="F216" s="46" t="s">
        <v>76</v>
      </c>
      <c r="G216" s="47" t="s">
        <v>393</v>
      </c>
      <c r="H216" s="47"/>
      <c r="I216" s="48"/>
      <c r="J216" s="50"/>
      <c r="K216" s="121">
        <f>K217</f>
        <v>3500</v>
      </c>
      <c r="L216" s="19"/>
      <c r="M216" s="9"/>
      <c r="N216" s="9"/>
      <c r="O216" s="9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</row>
    <row r="217" spans="1:31" s="20" customFormat="1" ht="12.75" customHeight="1">
      <c r="A217" s="133" t="s">
        <v>488</v>
      </c>
      <c r="B217" s="134"/>
      <c r="C217" s="135"/>
      <c r="D217" s="49" t="s">
        <v>375</v>
      </c>
      <c r="E217" s="46" t="s">
        <v>108</v>
      </c>
      <c r="F217" s="46" t="s">
        <v>76</v>
      </c>
      <c r="G217" s="47" t="s">
        <v>393</v>
      </c>
      <c r="H217" s="47" t="s">
        <v>86</v>
      </c>
      <c r="I217" s="48"/>
      <c r="J217" s="50"/>
      <c r="K217" s="121">
        <f>K218</f>
        <v>3500</v>
      </c>
      <c r="L217" s="19"/>
      <c r="M217" s="9"/>
      <c r="N217" s="9"/>
      <c r="O217" s="9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</row>
    <row r="218" spans="1:31" s="20" customFormat="1" ht="24.75" customHeight="1">
      <c r="A218" s="133" t="s">
        <v>402</v>
      </c>
      <c r="B218" s="134"/>
      <c r="C218" s="135"/>
      <c r="D218" s="49" t="s">
        <v>375</v>
      </c>
      <c r="E218" s="46" t="s">
        <v>108</v>
      </c>
      <c r="F218" s="46" t="s">
        <v>76</v>
      </c>
      <c r="G218" s="47" t="s">
        <v>393</v>
      </c>
      <c r="H218" s="47" t="s">
        <v>69</v>
      </c>
      <c r="I218" s="48"/>
      <c r="J218" s="50"/>
      <c r="K218" s="121">
        <f>2500+1000</f>
        <v>3500</v>
      </c>
      <c r="L218" s="19"/>
      <c r="M218" s="9"/>
      <c r="N218" s="9"/>
      <c r="O218" s="9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</row>
    <row r="219" spans="1:31" s="18" customFormat="1" ht="25.5" customHeight="1" hidden="1">
      <c r="A219" s="139" t="s">
        <v>146</v>
      </c>
      <c r="B219" s="139"/>
      <c r="C219" s="139"/>
      <c r="D219" s="49" t="s">
        <v>375</v>
      </c>
      <c r="E219" s="46" t="s">
        <v>108</v>
      </c>
      <c r="F219" s="46" t="s">
        <v>76</v>
      </c>
      <c r="G219" s="47" t="s">
        <v>210</v>
      </c>
      <c r="H219" s="47"/>
      <c r="I219" s="48"/>
      <c r="J219" s="50"/>
      <c r="K219" s="121">
        <f>K220</f>
        <v>0</v>
      </c>
      <c r="L219" s="17"/>
      <c r="M219" s="9"/>
      <c r="N219" s="35"/>
      <c r="O219" s="35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</row>
    <row r="220" spans="1:31" s="20" customFormat="1" ht="12.75" customHeight="1" hidden="1">
      <c r="A220" s="139" t="s">
        <v>208</v>
      </c>
      <c r="B220" s="139"/>
      <c r="C220" s="139"/>
      <c r="D220" s="49" t="s">
        <v>375</v>
      </c>
      <c r="E220" s="46" t="s">
        <v>108</v>
      </c>
      <c r="F220" s="46" t="s">
        <v>76</v>
      </c>
      <c r="G220" s="47" t="s">
        <v>211</v>
      </c>
      <c r="H220" s="47"/>
      <c r="I220" s="48"/>
      <c r="J220" s="50">
        <v>0</v>
      </c>
      <c r="K220" s="121">
        <f>K221</f>
        <v>0</v>
      </c>
      <c r="L220" s="19">
        <v>0</v>
      </c>
      <c r="M220" s="9"/>
      <c r="N220" s="9"/>
      <c r="O220" s="9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</row>
    <row r="221" spans="1:31" s="20" customFormat="1" ht="12.75" customHeight="1" hidden="1">
      <c r="A221" s="139" t="s">
        <v>209</v>
      </c>
      <c r="B221" s="139"/>
      <c r="C221" s="139"/>
      <c r="D221" s="49" t="s">
        <v>375</v>
      </c>
      <c r="E221" s="46" t="s">
        <v>108</v>
      </c>
      <c r="F221" s="46" t="s">
        <v>76</v>
      </c>
      <c r="G221" s="47" t="s">
        <v>212</v>
      </c>
      <c r="H221" s="47"/>
      <c r="I221" s="48"/>
      <c r="J221" s="50"/>
      <c r="K221" s="121">
        <f>K222</f>
        <v>0</v>
      </c>
      <c r="L221" s="19"/>
      <c r="M221" s="9"/>
      <c r="N221" s="9"/>
      <c r="O221" s="9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</row>
    <row r="222" spans="1:31" s="20" customFormat="1" ht="12.75" customHeight="1" hidden="1">
      <c r="A222" s="139" t="s">
        <v>457</v>
      </c>
      <c r="B222" s="139"/>
      <c r="C222" s="139"/>
      <c r="D222" s="49" t="s">
        <v>375</v>
      </c>
      <c r="E222" s="46" t="s">
        <v>108</v>
      </c>
      <c r="F222" s="46" t="s">
        <v>76</v>
      </c>
      <c r="G222" s="47" t="s">
        <v>212</v>
      </c>
      <c r="H222" s="47" t="s">
        <v>86</v>
      </c>
      <c r="I222" s="48"/>
      <c r="J222" s="50"/>
      <c r="K222" s="121">
        <f>K223</f>
        <v>0</v>
      </c>
      <c r="L222" s="19"/>
      <c r="M222" s="9"/>
      <c r="N222" s="9"/>
      <c r="O222" s="9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</row>
    <row r="223" spans="1:31" s="20" customFormat="1" ht="24.75" customHeight="1" hidden="1">
      <c r="A223" s="139" t="s">
        <v>403</v>
      </c>
      <c r="B223" s="139"/>
      <c r="C223" s="139"/>
      <c r="D223" s="49" t="s">
        <v>375</v>
      </c>
      <c r="E223" s="46" t="s">
        <v>108</v>
      </c>
      <c r="F223" s="46" t="s">
        <v>76</v>
      </c>
      <c r="G223" s="47" t="s">
        <v>212</v>
      </c>
      <c r="H223" s="47" t="s">
        <v>69</v>
      </c>
      <c r="I223" s="48"/>
      <c r="J223" s="50"/>
      <c r="K223" s="121">
        <f>1354.4-1354.4</f>
        <v>0</v>
      </c>
      <c r="L223" s="19"/>
      <c r="M223" s="9"/>
      <c r="N223" s="9"/>
      <c r="O223" s="9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</row>
    <row r="224" spans="1:31" s="20" customFormat="1" ht="25.5" customHeight="1">
      <c r="A224" s="139" t="s">
        <v>529</v>
      </c>
      <c r="B224" s="139"/>
      <c r="C224" s="139"/>
      <c r="D224" s="49" t="s">
        <v>375</v>
      </c>
      <c r="E224" s="46" t="s">
        <v>108</v>
      </c>
      <c r="F224" s="46" t="s">
        <v>76</v>
      </c>
      <c r="G224" s="47" t="s">
        <v>174</v>
      </c>
      <c r="H224" s="47"/>
      <c r="I224" s="48"/>
      <c r="J224" s="50"/>
      <c r="K224" s="121">
        <f>K225</f>
        <v>280</v>
      </c>
      <c r="L224" s="19"/>
      <c r="M224" s="9"/>
      <c r="N224" s="9"/>
      <c r="O224" s="9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</row>
    <row r="225" spans="1:31" s="20" customFormat="1" ht="25.5" customHeight="1">
      <c r="A225" s="133" t="s">
        <v>388</v>
      </c>
      <c r="B225" s="134"/>
      <c r="C225" s="135"/>
      <c r="D225" s="49" t="s">
        <v>375</v>
      </c>
      <c r="E225" s="46" t="s">
        <v>108</v>
      </c>
      <c r="F225" s="46" t="s">
        <v>76</v>
      </c>
      <c r="G225" s="47" t="s">
        <v>176</v>
      </c>
      <c r="H225" s="47"/>
      <c r="I225" s="48"/>
      <c r="J225" s="50"/>
      <c r="K225" s="121">
        <f>K226</f>
        <v>280</v>
      </c>
      <c r="L225" s="19"/>
      <c r="M225" s="9"/>
      <c r="N225" s="9"/>
      <c r="O225" s="9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</row>
    <row r="226" spans="1:31" s="20" customFormat="1" ht="25.5" customHeight="1">
      <c r="A226" s="133" t="s">
        <v>177</v>
      </c>
      <c r="B226" s="134"/>
      <c r="C226" s="135"/>
      <c r="D226" s="49" t="s">
        <v>375</v>
      </c>
      <c r="E226" s="46" t="s">
        <v>108</v>
      </c>
      <c r="F226" s="46" t="s">
        <v>76</v>
      </c>
      <c r="G226" s="47" t="s">
        <v>499</v>
      </c>
      <c r="H226" s="47"/>
      <c r="I226" s="48"/>
      <c r="J226" s="50"/>
      <c r="K226" s="121">
        <f>K227</f>
        <v>280</v>
      </c>
      <c r="L226" s="19"/>
      <c r="M226" s="9"/>
      <c r="N226" s="9"/>
      <c r="O226" s="9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</row>
    <row r="227" spans="1:31" s="20" customFormat="1" ht="12.75" customHeight="1">
      <c r="A227" s="139" t="s">
        <v>92</v>
      </c>
      <c r="B227" s="139"/>
      <c r="C227" s="139"/>
      <c r="D227" s="49" t="s">
        <v>375</v>
      </c>
      <c r="E227" s="46" t="s">
        <v>108</v>
      </c>
      <c r="F227" s="46" t="s">
        <v>76</v>
      </c>
      <c r="G227" s="47" t="s">
        <v>499</v>
      </c>
      <c r="H227" s="47" t="s">
        <v>88</v>
      </c>
      <c r="I227" s="48"/>
      <c r="J227" s="50"/>
      <c r="K227" s="121">
        <f>K228</f>
        <v>280</v>
      </c>
      <c r="L227" s="19"/>
      <c r="M227" s="9"/>
      <c r="N227" s="9"/>
      <c r="O227" s="9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</row>
    <row r="228" spans="1:31" s="20" customFormat="1" ht="12.75" customHeight="1">
      <c r="A228" s="139" t="s">
        <v>129</v>
      </c>
      <c r="B228" s="139"/>
      <c r="C228" s="139"/>
      <c r="D228" s="49" t="s">
        <v>375</v>
      </c>
      <c r="E228" s="46" t="s">
        <v>108</v>
      </c>
      <c r="F228" s="46" t="s">
        <v>76</v>
      </c>
      <c r="G228" s="47" t="s">
        <v>499</v>
      </c>
      <c r="H228" s="47" t="s">
        <v>85</v>
      </c>
      <c r="I228" s="48"/>
      <c r="J228" s="50"/>
      <c r="K228" s="121">
        <v>280</v>
      </c>
      <c r="L228" s="19"/>
      <c r="M228" s="9"/>
      <c r="N228" s="9"/>
      <c r="O228" s="9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</row>
    <row r="229" spans="1:31" s="18" customFormat="1" ht="27.75" customHeight="1" hidden="1">
      <c r="A229" s="139" t="s">
        <v>136</v>
      </c>
      <c r="B229" s="139"/>
      <c r="C229" s="139"/>
      <c r="D229" s="49" t="s">
        <v>375</v>
      </c>
      <c r="E229" s="46" t="s">
        <v>108</v>
      </c>
      <c r="F229" s="46" t="s">
        <v>76</v>
      </c>
      <c r="G229" s="47" t="s">
        <v>109</v>
      </c>
      <c r="H229" s="47"/>
      <c r="I229" s="48"/>
      <c r="J229" s="51"/>
      <c r="K229" s="121">
        <f>K230+K237</f>
        <v>0</v>
      </c>
      <c r="L229" s="23"/>
      <c r="M229" s="9"/>
      <c r="N229" s="35"/>
      <c r="O229" s="35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</row>
    <row r="230" spans="1:31" s="18" customFormat="1" ht="40.5" customHeight="1" hidden="1">
      <c r="A230" s="139" t="s">
        <v>137</v>
      </c>
      <c r="B230" s="139"/>
      <c r="C230" s="139"/>
      <c r="D230" s="49" t="s">
        <v>375</v>
      </c>
      <c r="E230" s="46" t="s">
        <v>108</v>
      </c>
      <c r="F230" s="46" t="s">
        <v>76</v>
      </c>
      <c r="G230" s="47" t="s">
        <v>110</v>
      </c>
      <c r="H230" s="47"/>
      <c r="I230" s="48"/>
      <c r="J230" s="51"/>
      <c r="K230" s="121">
        <f>K233+K236</f>
        <v>0</v>
      </c>
      <c r="L230" s="24"/>
      <c r="M230" s="9"/>
      <c r="N230" s="35"/>
      <c r="O230" s="35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</row>
    <row r="231" spans="1:31" s="18" customFormat="1" ht="12.75" customHeight="1" hidden="1">
      <c r="A231" s="144" t="s">
        <v>153</v>
      </c>
      <c r="B231" s="144"/>
      <c r="C231" s="144"/>
      <c r="D231" s="49" t="s">
        <v>375</v>
      </c>
      <c r="E231" s="46" t="s">
        <v>108</v>
      </c>
      <c r="F231" s="46" t="s">
        <v>76</v>
      </c>
      <c r="G231" s="47" t="s">
        <v>150</v>
      </c>
      <c r="H231" s="47"/>
      <c r="I231" s="48"/>
      <c r="J231" s="51"/>
      <c r="K231" s="121">
        <f>K232</f>
        <v>0</v>
      </c>
      <c r="L231" s="24"/>
      <c r="M231" s="9"/>
      <c r="N231" s="35"/>
      <c r="O231" s="35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</row>
    <row r="232" spans="1:31" s="18" customFormat="1" ht="30" customHeight="1" hidden="1">
      <c r="A232" s="144" t="s">
        <v>111</v>
      </c>
      <c r="B232" s="144"/>
      <c r="C232" s="144"/>
      <c r="D232" s="49" t="s">
        <v>375</v>
      </c>
      <c r="E232" s="46" t="s">
        <v>108</v>
      </c>
      <c r="F232" s="46" t="s">
        <v>76</v>
      </c>
      <c r="G232" s="47" t="s">
        <v>150</v>
      </c>
      <c r="H232" s="47" t="s">
        <v>70</v>
      </c>
      <c r="I232" s="48"/>
      <c r="J232" s="51"/>
      <c r="K232" s="121">
        <f>K233</f>
        <v>0</v>
      </c>
      <c r="L232" s="24"/>
      <c r="M232" s="9"/>
      <c r="N232" s="35"/>
      <c r="O232" s="35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</row>
    <row r="233" spans="1:31" s="18" customFormat="1" ht="12.75" hidden="1">
      <c r="A233" s="144" t="s">
        <v>61</v>
      </c>
      <c r="B233" s="144"/>
      <c r="C233" s="144"/>
      <c r="D233" s="49" t="s">
        <v>375</v>
      </c>
      <c r="E233" s="46" t="s">
        <v>108</v>
      </c>
      <c r="F233" s="46" t="s">
        <v>76</v>
      </c>
      <c r="G233" s="47" t="s">
        <v>150</v>
      </c>
      <c r="H233" s="47" t="s">
        <v>112</v>
      </c>
      <c r="I233" s="48"/>
      <c r="J233" s="51"/>
      <c r="K233" s="121">
        <v>0</v>
      </c>
      <c r="L233" s="24"/>
      <c r="M233" s="9"/>
      <c r="N233" s="35"/>
      <c r="O233" s="35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</row>
    <row r="234" spans="1:31" s="20" customFormat="1" ht="25.5" customHeight="1" hidden="1">
      <c r="A234" s="144" t="s">
        <v>138</v>
      </c>
      <c r="B234" s="144"/>
      <c r="C234" s="144"/>
      <c r="D234" s="49" t="s">
        <v>375</v>
      </c>
      <c r="E234" s="46" t="s">
        <v>108</v>
      </c>
      <c r="F234" s="46" t="s">
        <v>76</v>
      </c>
      <c r="G234" s="47" t="s">
        <v>113</v>
      </c>
      <c r="H234" s="47"/>
      <c r="I234" s="48"/>
      <c r="J234" s="51" t="e">
        <f>J235+#REF!+J237+#REF!</f>
        <v>#REF!</v>
      </c>
      <c r="K234" s="121">
        <f>K235</f>
        <v>0</v>
      </c>
      <c r="L234" s="24" t="e">
        <f>#REF!-J234</f>
        <v>#REF!</v>
      </c>
      <c r="M234" s="9"/>
      <c r="N234" s="9"/>
      <c r="O234" s="9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</row>
    <row r="235" spans="1:31" s="20" customFormat="1" ht="25.5" customHeight="1" hidden="1">
      <c r="A235" s="144" t="s">
        <v>111</v>
      </c>
      <c r="B235" s="144"/>
      <c r="C235" s="144"/>
      <c r="D235" s="49" t="s">
        <v>375</v>
      </c>
      <c r="E235" s="46" t="s">
        <v>108</v>
      </c>
      <c r="F235" s="46" t="s">
        <v>76</v>
      </c>
      <c r="G235" s="47" t="s">
        <v>113</v>
      </c>
      <c r="H235" s="47" t="s">
        <v>70</v>
      </c>
      <c r="I235" s="48"/>
      <c r="J235" s="51">
        <f>J236</f>
        <v>524.1582</v>
      </c>
      <c r="K235" s="121">
        <f>K236</f>
        <v>0</v>
      </c>
      <c r="L235" s="24" t="e">
        <f>#REF!-J235</f>
        <v>#REF!</v>
      </c>
      <c r="M235" s="9"/>
      <c r="N235" s="9"/>
      <c r="O235" s="9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</row>
    <row r="236" spans="1:31" s="20" customFormat="1" ht="12.75" customHeight="1" hidden="1">
      <c r="A236" s="144" t="s">
        <v>61</v>
      </c>
      <c r="B236" s="144"/>
      <c r="C236" s="144"/>
      <c r="D236" s="49" t="s">
        <v>375</v>
      </c>
      <c r="E236" s="46" t="s">
        <v>108</v>
      </c>
      <c r="F236" s="46" t="s">
        <v>76</v>
      </c>
      <c r="G236" s="47" t="s">
        <v>113</v>
      </c>
      <c r="H236" s="47" t="s">
        <v>112</v>
      </c>
      <c r="I236" s="48"/>
      <c r="J236" s="51">
        <v>524.1582</v>
      </c>
      <c r="K236" s="121">
        <v>0</v>
      </c>
      <c r="L236" s="24" t="e">
        <f>#REF!-J236</f>
        <v>#REF!</v>
      </c>
      <c r="M236" s="9"/>
      <c r="N236" s="9"/>
      <c r="O236" s="9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</row>
    <row r="237" spans="1:31" s="20" customFormat="1" ht="25.5" customHeight="1" hidden="1">
      <c r="A237" s="170" t="s">
        <v>116</v>
      </c>
      <c r="B237" s="170"/>
      <c r="C237" s="170"/>
      <c r="D237" s="49" t="s">
        <v>375</v>
      </c>
      <c r="E237" s="46" t="s">
        <v>108</v>
      </c>
      <c r="F237" s="46" t="s">
        <v>76</v>
      </c>
      <c r="G237" s="47" t="s">
        <v>115</v>
      </c>
      <c r="H237" s="47"/>
      <c r="I237" s="48"/>
      <c r="J237" s="51" t="e">
        <f>#REF!</f>
        <v>#REF!</v>
      </c>
      <c r="K237" s="121">
        <f>K249+K252</f>
        <v>0</v>
      </c>
      <c r="L237" s="24" t="e">
        <f>#REF!-J237</f>
        <v>#REF!</v>
      </c>
      <c r="M237" s="9"/>
      <c r="N237" s="9"/>
      <c r="O237" s="9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</row>
    <row r="238" spans="1:31" s="18" customFormat="1" ht="27.75" customHeight="1" hidden="1">
      <c r="A238" s="139" t="s">
        <v>117</v>
      </c>
      <c r="B238" s="139"/>
      <c r="C238" s="139"/>
      <c r="D238" s="49" t="s">
        <v>375</v>
      </c>
      <c r="E238" s="46" t="s">
        <v>108</v>
      </c>
      <c r="F238" s="46" t="s">
        <v>76</v>
      </c>
      <c r="G238" s="47" t="s">
        <v>118</v>
      </c>
      <c r="H238" s="47"/>
      <c r="I238" s="48"/>
      <c r="J238" s="51"/>
      <c r="K238" s="121">
        <f>K239+K243</f>
        <v>0</v>
      </c>
      <c r="L238" s="24"/>
      <c r="M238" s="9"/>
      <c r="N238" s="35"/>
      <c r="O238" s="35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</row>
    <row r="239" spans="1:31" s="18" customFormat="1" ht="38.25" customHeight="1" hidden="1">
      <c r="A239" s="139" t="s">
        <v>119</v>
      </c>
      <c r="B239" s="139"/>
      <c r="C239" s="139"/>
      <c r="D239" s="49" t="s">
        <v>375</v>
      </c>
      <c r="E239" s="46" t="s">
        <v>108</v>
      </c>
      <c r="F239" s="46" t="s">
        <v>76</v>
      </c>
      <c r="G239" s="47" t="s">
        <v>120</v>
      </c>
      <c r="H239" s="47"/>
      <c r="I239" s="48"/>
      <c r="J239" s="51"/>
      <c r="K239" s="121">
        <f>K240</f>
        <v>0</v>
      </c>
      <c r="L239" s="24"/>
      <c r="M239" s="9"/>
      <c r="N239" s="35"/>
      <c r="O239" s="35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</row>
    <row r="240" spans="1:31" s="20" customFormat="1" ht="12.75" customHeight="1" hidden="1">
      <c r="A240" s="144" t="s">
        <v>121</v>
      </c>
      <c r="B240" s="144"/>
      <c r="C240" s="144"/>
      <c r="D240" s="49" t="s">
        <v>375</v>
      </c>
      <c r="E240" s="46" t="s">
        <v>108</v>
      </c>
      <c r="F240" s="46" t="s">
        <v>76</v>
      </c>
      <c r="G240" s="47" t="s">
        <v>122</v>
      </c>
      <c r="H240" s="47"/>
      <c r="I240" s="48"/>
      <c r="J240" s="51" t="e">
        <f>J241+J245+J243+#REF!</f>
        <v>#REF!</v>
      </c>
      <c r="K240" s="121">
        <f>K241</f>
        <v>0</v>
      </c>
      <c r="L240" s="24" t="e">
        <f>#REF!-J240</f>
        <v>#REF!</v>
      </c>
      <c r="M240" s="9"/>
      <c r="N240" s="9"/>
      <c r="O240" s="9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</row>
    <row r="241" spans="1:31" s="20" customFormat="1" ht="12.75" customHeight="1" hidden="1">
      <c r="A241" s="144" t="s">
        <v>90</v>
      </c>
      <c r="B241" s="144"/>
      <c r="C241" s="144"/>
      <c r="D241" s="49" t="s">
        <v>375</v>
      </c>
      <c r="E241" s="46" t="s">
        <v>108</v>
      </c>
      <c r="F241" s="46" t="s">
        <v>76</v>
      </c>
      <c r="G241" s="47" t="s">
        <v>122</v>
      </c>
      <c r="H241" s="47" t="s">
        <v>86</v>
      </c>
      <c r="I241" s="48"/>
      <c r="J241" s="51">
        <f>J242</f>
        <v>524.1582</v>
      </c>
      <c r="K241" s="121">
        <f>K242</f>
        <v>0</v>
      </c>
      <c r="L241" s="24" t="e">
        <f>#REF!-J241</f>
        <v>#REF!</v>
      </c>
      <c r="M241" s="9"/>
      <c r="N241" s="9"/>
      <c r="O241" s="9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</row>
    <row r="242" spans="1:31" s="20" customFormat="1" ht="25.5" customHeight="1" hidden="1">
      <c r="A242" s="144" t="s">
        <v>123</v>
      </c>
      <c r="B242" s="144"/>
      <c r="C242" s="144"/>
      <c r="D242" s="49" t="s">
        <v>375</v>
      </c>
      <c r="E242" s="46" t="s">
        <v>108</v>
      </c>
      <c r="F242" s="46" t="s">
        <v>76</v>
      </c>
      <c r="G242" s="47" t="s">
        <v>122</v>
      </c>
      <c r="H242" s="47" t="s">
        <v>69</v>
      </c>
      <c r="I242" s="48"/>
      <c r="J242" s="51">
        <v>524.1582</v>
      </c>
      <c r="K242" s="121">
        <v>0</v>
      </c>
      <c r="L242" s="24" t="e">
        <f>#REF!-J242</f>
        <v>#REF!</v>
      </c>
      <c r="M242" s="9"/>
      <c r="N242" s="9"/>
      <c r="O242" s="9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</row>
    <row r="243" spans="1:31" s="20" customFormat="1" ht="25.5" customHeight="1" hidden="1">
      <c r="A243" s="170" t="s">
        <v>132</v>
      </c>
      <c r="B243" s="170"/>
      <c r="C243" s="170"/>
      <c r="D243" s="49" t="s">
        <v>375</v>
      </c>
      <c r="E243" s="46" t="s">
        <v>108</v>
      </c>
      <c r="F243" s="46" t="s">
        <v>76</v>
      </c>
      <c r="G243" s="47" t="s">
        <v>124</v>
      </c>
      <c r="H243" s="47"/>
      <c r="I243" s="48"/>
      <c r="J243" s="51" t="e">
        <f>J244</f>
        <v>#REF!</v>
      </c>
      <c r="K243" s="121">
        <f>K244</f>
        <v>0</v>
      </c>
      <c r="L243" s="24" t="e">
        <f>#REF!-J243</f>
        <v>#REF!</v>
      </c>
      <c r="M243" s="9"/>
      <c r="N243" s="9"/>
      <c r="O243" s="9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</row>
    <row r="244" spans="1:31" s="20" customFormat="1" ht="12.75" customHeight="1" hidden="1">
      <c r="A244" s="144" t="s">
        <v>121</v>
      </c>
      <c r="B244" s="144"/>
      <c r="C244" s="144"/>
      <c r="D244" s="49" t="s">
        <v>375</v>
      </c>
      <c r="E244" s="46" t="s">
        <v>108</v>
      </c>
      <c r="F244" s="46" t="s">
        <v>76</v>
      </c>
      <c r="G244" s="47" t="s">
        <v>125</v>
      </c>
      <c r="H244" s="47"/>
      <c r="I244" s="48"/>
      <c r="J244" s="51" t="e">
        <f>J245+J316+J199+#REF!</f>
        <v>#REF!</v>
      </c>
      <c r="K244" s="121">
        <f>K245</f>
        <v>0</v>
      </c>
      <c r="L244" s="24" t="e">
        <f>#REF!-J244</f>
        <v>#REF!</v>
      </c>
      <c r="M244" s="9"/>
      <c r="N244" s="9"/>
      <c r="O244" s="9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</row>
    <row r="245" spans="1:31" s="20" customFormat="1" ht="25.5" customHeight="1" hidden="1">
      <c r="A245" s="144" t="s">
        <v>111</v>
      </c>
      <c r="B245" s="144"/>
      <c r="C245" s="144"/>
      <c r="D245" s="49" t="s">
        <v>375</v>
      </c>
      <c r="E245" s="46" t="s">
        <v>108</v>
      </c>
      <c r="F245" s="46" t="s">
        <v>76</v>
      </c>
      <c r="G245" s="47" t="s">
        <v>125</v>
      </c>
      <c r="H245" s="47" t="s">
        <v>86</v>
      </c>
      <c r="I245" s="48"/>
      <c r="J245" s="51">
        <f>J246</f>
        <v>524.1582</v>
      </c>
      <c r="K245" s="121">
        <f>K246</f>
        <v>0</v>
      </c>
      <c r="L245" s="24" t="e">
        <f>#REF!-J245</f>
        <v>#REF!</v>
      </c>
      <c r="M245" s="9"/>
      <c r="N245" s="9"/>
      <c r="O245" s="9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</row>
    <row r="246" spans="1:31" s="20" customFormat="1" ht="12.75" customHeight="1" hidden="1">
      <c r="A246" s="144" t="s">
        <v>61</v>
      </c>
      <c r="B246" s="144"/>
      <c r="C246" s="144"/>
      <c r="D246" s="49" t="s">
        <v>375</v>
      </c>
      <c r="E246" s="46" t="s">
        <v>108</v>
      </c>
      <c r="F246" s="46" t="s">
        <v>76</v>
      </c>
      <c r="G246" s="47" t="s">
        <v>125</v>
      </c>
      <c r="H246" s="47" t="s">
        <v>69</v>
      </c>
      <c r="I246" s="48"/>
      <c r="J246" s="51">
        <v>524.1582</v>
      </c>
      <c r="K246" s="121">
        <v>0</v>
      </c>
      <c r="L246" s="24" t="e">
        <f>#REF!-J246</f>
        <v>#REF!</v>
      </c>
      <c r="M246" s="9"/>
      <c r="N246" s="9"/>
      <c r="O246" s="9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</row>
    <row r="247" spans="1:31" s="20" customFormat="1" ht="14.25" customHeight="1" hidden="1">
      <c r="A247" s="144" t="s">
        <v>151</v>
      </c>
      <c r="B247" s="144"/>
      <c r="C247" s="144"/>
      <c r="D247" s="49" t="s">
        <v>375</v>
      </c>
      <c r="E247" s="46" t="s">
        <v>108</v>
      </c>
      <c r="F247" s="46" t="s">
        <v>76</v>
      </c>
      <c r="G247" s="47" t="s">
        <v>152</v>
      </c>
      <c r="H247" s="47"/>
      <c r="I247" s="48"/>
      <c r="J247" s="51"/>
      <c r="K247" s="121">
        <f>K248</f>
        <v>0</v>
      </c>
      <c r="L247" s="25"/>
      <c r="M247" s="9"/>
      <c r="N247" s="9"/>
      <c r="O247" s="9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</row>
    <row r="248" spans="1:31" s="20" customFormat="1" ht="24.75" customHeight="1" hidden="1">
      <c r="A248" s="144" t="s">
        <v>111</v>
      </c>
      <c r="B248" s="144"/>
      <c r="C248" s="144"/>
      <c r="D248" s="49" t="s">
        <v>375</v>
      </c>
      <c r="E248" s="46" t="s">
        <v>108</v>
      </c>
      <c r="F248" s="46" t="s">
        <v>76</v>
      </c>
      <c r="G248" s="47" t="s">
        <v>152</v>
      </c>
      <c r="H248" s="47" t="s">
        <v>70</v>
      </c>
      <c r="I248" s="48"/>
      <c r="J248" s="51"/>
      <c r="K248" s="121">
        <f>K249</f>
        <v>0</v>
      </c>
      <c r="L248" s="25"/>
      <c r="M248" s="9"/>
      <c r="N248" s="9"/>
      <c r="O248" s="9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</row>
    <row r="249" spans="1:31" s="20" customFormat="1" ht="12.75" customHeight="1" hidden="1">
      <c r="A249" s="144" t="s">
        <v>61</v>
      </c>
      <c r="B249" s="144"/>
      <c r="C249" s="144"/>
      <c r="D249" s="49" t="s">
        <v>375</v>
      </c>
      <c r="E249" s="46" t="s">
        <v>108</v>
      </c>
      <c r="F249" s="46" t="s">
        <v>76</v>
      </c>
      <c r="G249" s="47" t="s">
        <v>152</v>
      </c>
      <c r="H249" s="47" t="s">
        <v>112</v>
      </c>
      <c r="I249" s="48"/>
      <c r="J249" s="51"/>
      <c r="K249" s="121">
        <v>0</v>
      </c>
      <c r="L249" s="25"/>
      <c r="M249" s="9"/>
      <c r="N249" s="9"/>
      <c r="O249" s="9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</row>
    <row r="250" spans="1:31" s="20" customFormat="1" ht="24.75" customHeight="1" hidden="1">
      <c r="A250" s="144" t="s">
        <v>114</v>
      </c>
      <c r="B250" s="144"/>
      <c r="C250" s="144"/>
      <c r="D250" s="49" t="s">
        <v>375</v>
      </c>
      <c r="E250" s="46" t="s">
        <v>108</v>
      </c>
      <c r="F250" s="46" t="s">
        <v>76</v>
      </c>
      <c r="G250" s="47" t="s">
        <v>139</v>
      </c>
      <c r="H250" s="47"/>
      <c r="I250" s="48"/>
      <c r="J250" s="51"/>
      <c r="K250" s="121">
        <f>K251</f>
        <v>0</v>
      </c>
      <c r="L250" s="25"/>
      <c r="M250" s="9"/>
      <c r="N250" s="9"/>
      <c r="O250" s="9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</row>
    <row r="251" spans="1:31" s="20" customFormat="1" ht="12.75" customHeight="1" hidden="1">
      <c r="A251" s="144" t="s">
        <v>111</v>
      </c>
      <c r="B251" s="144"/>
      <c r="C251" s="144"/>
      <c r="D251" s="49" t="s">
        <v>375</v>
      </c>
      <c r="E251" s="46" t="s">
        <v>108</v>
      </c>
      <c r="F251" s="46" t="s">
        <v>76</v>
      </c>
      <c r="G251" s="47" t="s">
        <v>139</v>
      </c>
      <c r="H251" s="47" t="s">
        <v>70</v>
      </c>
      <c r="I251" s="48"/>
      <c r="J251" s="51"/>
      <c r="K251" s="121">
        <f>K252</f>
        <v>0</v>
      </c>
      <c r="L251" s="25"/>
      <c r="M251" s="9"/>
      <c r="N251" s="9"/>
      <c r="O251" s="9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</row>
    <row r="252" spans="1:31" s="20" customFormat="1" ht="12.75" customHeight="1" hidden="1">
      <c r="A252" s="144" t="s">
        <v>61</v>
      </c>
      <c r="B252" s="144"/>
      <c r="C252" s="144"/>
      <c r="D252" s="49" t="s">
        <v>375</v>
      </c>
      <c r="E252" s="46" t="s">
        <v>108</v>
      </c>
      <c r="F252" s="46" t="s">
        <v>76</v>
      </c>
      <c r="G252" s="47" t="s">
        <v>139</v>
      </c>
      <c r="H252" s="47" t="s">
        <v>112</v>
      </c>
      <c r="I252" s="48"/>
      <c r="J252" s="51"/>
      <c r="K252" s="121">
        <v>0</v>
      </c>
      <c r="L252" s="25"/>
      <c r="M252" s="9"/>
      <c r="N252" s="9"/>
      <c r="O252" s="9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</row>
    <row r="253" spans="1:31" s="18" customFormat="1" ht="12.75" customHeight="1">
      <c r="A253" s="144" t="s">
        <v>96</v>
      </c>
      <c r="B253" s="139"/>
      <c r="C253" s="139"/>
      <c r="D253" s="49" t="s">
        <v>375</v>
      </c>
      <c r="E253" s="46" t="s">
        <v>108</v>
      </c>
      <c r="F253" s="46" t="s">
        <v>76</v>
      </c>
      <c r="G253" s="47" t="s">
        <v>160</v>
      </c>
      <c r="H253" s="47"/>
      <c r="I253" s="48"/>
      <c r="J253" s="68">
        <f aca="true" t="shared" si="4" ref="J253:L254">J254</f>
        <v>0</v>
      </c>
      <c r="K253" s="121">
        <f>K254</f>
        <v>428.63100000000077</v>
      </c>
      <c r="L253" s="26">
        <f t="shared" si="4"/>
        <v>0</v>
      </c>
      <c r="M253" s="9"/>
      <c r="N253" s="35"/>
      <c r="O253" s="35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</row>
    <row r="254" spans="1:31" s="20" customFormat="1" ht="12.75" customHeight="1">
      <c r="A254" s="144" t="s">
        <v>31</v>
      </c>
      <c r="B254" s="139"/>
      <c r="C254" s="139"/>
      <c r="D254" s="49" t="s">
        <v>375</v>
      </c>
      <c r="E254" s="46" t="s">
        <v>108</v>
      </c>
      <c r="F254" s="46" t="s">
        <v>76</v>
      </c>
      <c r="G254" s="47" t="s">
        <v>213</v>
      </c>
      <c r="H254" s="47"/>
      <c r="I254" s="48"/>
      <c r="J254" s="68">
        <f t="shared" si="4"/>
        <v>0</v>
      </c>
      <c r="K254" s="121">
        <f>K255+K257</f>
        <v>428.63100000000077</v>
      </c>
      <c r="L254" s="27">
        <f t="shared" si="4"/>
        <v>0</v>
      </c>
      <c r="M254" s="9"/>
      <c r="N254" s="9"/>
      <c r="O254" s="9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</row>
    <row r="255" spans="1:31" s="20" customFormat="1" ht="12.75" customHeight="1">
      <c r="A255" s="139" t="s">
        <v>92</v>
      </c>
      <c r="B255" s="139"/>
      <c r="C255" s="139"/>
      <c r="D255" s="49" t="s">
        <v>375</v>
      </c>
      <c r="E255" s="46" t="s">
        <v>108</v>
      </c>
      <c r="F255" s="46" t="s">
        <v>76</v>
      </c>
      <c r="G255" s="47" t="s">
        <v>213</v>
      </c>
      <c r="H255" s="47" t="s">
        <v>88</v>
      </c>
      <c r="I255" s="48"/>
      <c r="J255" s="50"/>
      <c r="K255" s="121">
        <f>K256</f>
        <v>428.63100000000077</v>
      </c>
      <c r="L255" s="19"/>
      <c r="M255" s="9"/>
      <c r="N255" s="9"/>
      <c r="O255" s="9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</row>
    <row r="256" spans="1:31" s="20" customFormat="1" ht="12.75" customHeight="1">
      <c r="A256" s="139" t="s">
        <v>129</v>
      </c>
      <c r="B256" s="139"/>
      <c r="C256" s="139"/>
      <c r="D256" s="49" t="s">
        <v>375</v>
      </c>
      <c r="E256" s="46" t="s">
        <v>108</v>
      </c>
      <c r="F256" s="46" t="s">
        <v>76</v>
      </c>
      <c r="G256" s="47" t="s">
        <v>213</v>
      </c>
      <c r="H256" s="47" t="s">
        <v>85</v>
      </c>
      <c r="I256" s="48"/>
      <c r="J256" s="50"/>
      <c r="K256" s="121">
        <f>3425+695.59+318.26-1890.079-1250+513.2-200-110-1073.34</f>
        <v>428.63100000000077</v>
      </c>
      <c r="L256" s="19"/>
      <c r="M256" s="9"/>
      <c r="N256" s="9"/>
      <c r="O256" s="9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</row>
    <row r="257" spans="1:31" s="20" customFormat="1" ht="12.75" customHeight="1" hidden="1">
      <c r="A257" s="144" t="s">
        <v>111</v>
      </c>
      <c r="B257" s="144"/>
      <c r="C257" s="144"/>
      <c r="D257" s="49" t="s">
        <v>375</v>
      </c>
      <c r="E257" s="46" t="s">
        <v>108</v>
      </c>
      <c r="F257" s="46" t="s">
        <v>76</v>
      </c>
      <c r="G257" s="47" t="s">
        <v>213</v>
      </c>
      <c r="H257" s="47" t="s">
        <v>70</v>
      </c>
      <c r="I257" s="48"/>
      <c r="J257" s="50"/>
      <c r="K257" s="121">
        <f>K258</f>
        <v>0</v>
      </c>
      <c r="L257" s="19"/>
      <c r="M257" s="9"/>
      <c r="N257" s="9"/>
      <c r="O257" s="9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</row>
    <row r="258" spans="1:31" s="20" customFormat="1" ht="12.75" customHeight="1" hidden="1">
      <c r="A258" s="139" t="s">
        <v>401</v>
      </c>
      <c r="B258" s="139"/>
      <c r="C258" s="139"/>
      <c r="D258" s="49" t="s">
        <v>375</v>
      </c>
      <c r="E258" s="46" t="s">
        <v>108</v>
      </c>
      <c r="F258" s="46" t="s">
        <v>76</v>
      </c>
      <c r="G258" s="47" t="s">
        <v>213</v>
      </c>
      <c r="H258" s="47" t="s">
        <v>112</v>
      </c>
      <c r="I258" s="48"/>
      <c r="J258" s="50"/>
      <c r="K258" s="121">
        <f>2470+2943.405-2323-3090.405</f>
        <v>0</v>
      </c>
      <c r="L258" s="19"/>
      <c r="M258" s="9"/>
      <c r="N258" s="9"/>
      <c r="O258" s="9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</row>
    <row r="259" spans="1:31" s="29" customFormat="1" ht="12.75" customHeight="1">
      <c r="A259" s="151" t="s">
        <v>6</v>
      </c>
      <c r="B259" s="147"/>
      <c r="C259" s="147"/>
      <c r="D259" s="58" t="s">
        <v>375</v>
      </c>
      <c r="E259" s="59" t="s">
        <v>108</v>
      </c>
      <c r="F259" s="59" t="s">
        <v>75</v>
      </c>
      <c r="G259" s="60"/>
      <c r="H259" s="60"/>
      <c r="I259" s="61"/>
      <c r="J259" s="62" t="e">
        <f>J313</f>
        <v>#REF!</v>
      </c>
      <c r="K259" s="122">
        <f>K260+K296+K313</f>
        <v>6300.5</v>
      </c>
      <c r="L259" s="28" t="e">
        <f>L313</f>
        <v>#REF!</v>
      </c>
      <c r="M259" s="9"/>
      <c r="N259" s="37"/>
      <c r="O259" s="37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</row>
    <row r="260" spans="1:31" s="18" customFormat="1" ht="25.5" customHeight="1">
      <c r="A260" s="139" t="s">
        <v>425</v>
      </c>
      <c r="B260" s="139"/>
      <c r="C260" s="139"/>
      <c r="D260" s="49" t="s">
        <v>375</v>
      </c>
      <c r="E260" s="46" t="s">
        <v>108</v>
      </c>
      <c r="F260" s="46" t="s">
        <v>75</v>
      </c>
      <c r="G260" s="47" t="s">
        <v>204</v>
      </c>
      <c r="H260" s="47"/>
      <c r="I260" s="48"/>
      <c r="J260" s="51" t="e">
        <f>#REF!</f>
        <v>#REF!</v>
      </c>
      <c r="K260" s="121">
        <f>K261</f>
        <v>6300.5</v>
      </c>
      <c r="L260" s="23" t="e">
        <f>#REF!-J260</f>
        <v>#REF!</v>
      </c>
      <c r="M260" s="9"/>
      <c r="N260" s="35"/>
      <c r="O260" s="35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</row>
    <row r="261" spans="1:31" s="20" customFormat="1" ht="25.5" customHeight="1">
      <c r="A261" s="139" t="s">
        <v>145</v>
      </c>
      <c r="B261" s="139"/>
      <c r="C261" s="139"/>
      <c r="D261" s="49" t="s">
        <v>375</v>
      </c>
      <c r="E261" s="46" t="s">
        <v>108</v>
      </c>
      <c r="F261" s="46" t="s">
        <v>75</v>
      </c>
      <c r="G261" s="47" t="s">
        <v>223</v>
      </c>
      <c r="H261" s="47"/>
      <c r="I261" s="48"/>
      <c r="J261" s="50"/>
      <c r="K261" s="121">
        <f>K262+K266+K270+K274+K278+K282+K286</f>
        <v>6300.5</v>
      </c>
      <c r="L261" s="19"/>
      <c r="M261" s="9"/>
      <c r="N261" s="9"/>
      <c r="O261" s="9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</row>
    <row r="262" spans="1:31" s="20" customFormat="1" ht="12.75" customHeight="1">
      <c r="A262" s="139" t="s">
        <v>214</v>
      </c>
      <c r="B262" s="139"/>
      <c r="C262" s="139"/>
      <c r="D262" s="49" t="s">
        <v>375</v>
      </c>
      <c r="E262" s="46" t="s">
        <v>108</v>
      </c>
      <c r="F262" s="46" t="s">
        <v>75</v>
      </c>
      <c r="G262" s="47" t="s">
        <v>224</v>
      </c>
      <c r="H262" s="47"/>
      <c r="I262" s="48"/>
      <c r="J262" s="51"/>
      <c r="K262" s="121">
        <f>K263</f>
        <v>1100</v>
      </c>
      <c r="L262" s="24"/>
      <c r="M262" s="9"/>
      <c r="N262" s="9"/>
      <c r="O262" s="9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</row>
    <row r="263" spans="1:31" s="20" customFormat="1" ht="12.75" customHeight="1">
      <c r="A263" s="139" t="s">
        <v>215</v>
      </c>
      <c r="B263" s="139"/>
      <c r="C263" s="139"/>
      <c r="D263" s="49" t="s">
        <v>375</v>
      </c>
      <c r="E263" s="46" t="s">
        <v>108</v>
      </c>
      <c r="F263" s="46" t="s">
        <v>75</v>
      </c>
      <c r="G263" s="47" t="s">
        <v>225</v>
      </c>
      <c r="H263" s="47"/>
      <c r="I263" s="48"/>
      <c r="J263" s="50"/>
      <c r="K263" s="121">
        <f>K264</f>
        <v>1100</v>
      </c>
      <c r="L263" s="19"/>
      <c r="M263" s="9"/>
      <c r="N263" s="9"/>
      <c r="O263" s="9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</row>
    <row r="264" spans="1:31" s="20" customFormat="1" ht="12.75" customHeight="1">
      <c r="A264" s="139" t="s">
        <v>92</v>
      </c>
      <c r="B264" s="139"/>
      <c r="C264" s="139"/>
      <c r="D264" s="49" t="s">
        <v>375</v>
      </c>
      <c r="E264" s="46" t="s">
        <v>108</v>
      </c>
      <c r="F264" s="46" t="s">
        <v>75</v>
      </c>
      <c r="G264" s="47" t="s">
        <v>225</v>
      </c>
      <c r="H264" s="47" t="s">
        <v>88</v>
      </c>
      <c r="I264" s="48"/>
      <c r="J264" s="50"/>
      <c r="K264" s="121">
        <f>K265</f>
        <v>1100</v>
      </c>
      <c r="L264" s="19"/>
      <c r="M264" s="9"/>
      <c r="N264" s="9"/>
      <c r="O264" s="9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</row>
    <row r="265" spans="1:31" s="20" customFormat="1" ht="12.75" customHeight="1">
      <c r="A265" s="139" t="s">
        <v>129</v>
      </c>
      <c r="B265" s="139"/>
      <c r="C265" s="139"/>
      <c r="D265" s="49" t="s">
        <v>375</v>
      </c>
      <c r="E265" s="46" t="s">
        <v>108</v>
      </c>
      <c r="F265" s="46" t="s">
        <v>75</v>
      </c>
      <c r="G265" s="47" t="s">
        <v>225</v>
      </c>
      <c r="H265" s="47" t="s">
        <v>85</v>
      </c>
      <c r="I265" s="48"/>
      <c r="J265" s="51"/>
      <c r="K265" s="121">
        <f>1900+700-1900+400</f>
        <v>1100</v>
      </c>
      <c r="L265" s="24"/>
      <c r="M265" s="9"/>
      <c r="N265" s="9"/>
      <c r="O265" s="9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</row>
    <row r="266" spans="1:31" s="20" customFormat="1" ht="12.75" customHeight="1">
      <c r="A266" s="139" t="s">
        <v>216</v>
      </c>
      <c r="B266" s="139"/>
      <c r="C266" s="139"/>
      <c r="D266" s="49" t="s">
        <v>375</v>
      </c>
      <c r="E266" s="46" t="s">
        <v>108</v>
      </c>
      <c r="F266" s="46" t="s">
        <v>75</v>
      </c>
      <c r="G266" s="47" t="s">
        <v>226</v>
      </c>
      <c r="H266" s="47"/>
      <c r="I266" s="48"/>
      <c r="J266" s="50"/>
      <c r="K266" s="121">
        <f>K267</f>
        <v>0</v>
      </c>
      <c r="L266" s="19"/>
      <c r="M266" s="9"/>
      <c r="N266" s="9"/>
      <c r="O266" s="9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</row>
    <row r="267" spans="1:31" s="20" customFormat="1" ht="12.75" customHeight="1">
      <c r="A267" s="139" t="s">
        <v>217</v>
      </c>
      <c r="B267" s="139"/>
      <c r="C267" s="139"/>
      <c r="D267" s="49" t="s">
        <v>375</v>
      </c>
      <c r="E267" s="46" t="s">
        <v>108</v>
      </c>
      <c r="F267" s="46" t="s">
        <v>75</v>
      </c>
      <c r="G267" s="47" t="s">
        <v>227</v>
      </c>
      <c r="H267" s="47"/>
      <c r="I267" s="48"/>
      <c r="J267" s="50"/>
      <c r="K267" s="121">
        <f>K268</f>
        <v>0</v>
      </c>
      <c r="L267" s="19"/>
      <c r="M267" s="9"/>
      <c r="N267" s="9"/>
      <c r="O267" s="9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</row>
    <row r="268" spans="1:31" s="20" customFormat="1" ht="12.75" customHeight="1">
      <c r="A268" s="139" t="s">
        <v>92</v>
      </c>
      <c r="B268" s="139"/>
      <c r="C268" s="139"/>
      <c r="D268" s="49" t="s">
        <v>375</v>
      </c>
      <c r="E268" s="46" t="s">
        <v>108</v>
      </c>
      <c r="F268" s="46" t="s">
        <v>75</v>
      </c>
      <c r="G268" s="47" t="s">
        <v>228</v>
      </c>
      <c r="H268" s="47" t="s">
        <v>88</v>
      </c>
      <c r="I268" s="48"/>
      <c r="J268" s="51"/>
      <c r="K268" s="121">
        <f>K269</f>
        <v>0</v>
      </c>
      <c r="L268" s="24"/>
      <c r="M268" s="9"/>
      <c r="N268" s="9"/>
      <c r="O268" s="9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</row>
    <row r="269" spans="1:31" s="20" customFormat="1" ht="12.75" customHeight="1">
      <c r="A269" s="139" t="s">
        <v>129</v>
      </c>
      <c r="B269" s="139"/>
      <c r="C269" s="139"/>
      <c r="D269" s="49" t="s">
        <v>375</v>
      </c>
      <c r="E269" s="46" t="s">
        <v>108</v>
      </c>
      <c r="F269" s="46" t="s">
        <v>75</v>
      </c>
      <c r="G269" s="47" t="s">
        <v>227</v>
      </c>
      <c r="H269" s="47" t="s">
        <v>85</v>
      </c>
      <c r="I269" s="48"/>
      <c r="J269" s="50"/>
      <c r="K269" s="121">
        <f>800-800</f>
        <v>0</v>
      </c>
      <c r="L269" s="19"/>
      <c r="M269" s="9"/>
      <c r="N269" s="9"/>
      <c r="O269" s="9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</row>
    <row r="270" spans="1:31" s="20" customFormat="1" ht="12.75" customHeight="1">
      <c r="A270" s="139" t="s">
        <v>218</v>
      </c>
      <c r="B270" s="139"/>
      <c r="C270" s="139"/>
      <c r="D270" s="49" t="s">
        <v>375</v>
      </c>
      <c r="E270" s="46" t="s">
        <v>108</v>
      </c>
      <c r="F270" s="46" t="s">
        <v>75</v>
      </c>
      <c r="G270" s="47" t="s">
        <v>229</v>
      </c>
      <c r="H270" s="47"/>
      <c r="I270" s="48"/>
      <c r="J270" s="50"/>
      <c r="K270" s="121">
        <f>K271</f>
        <v>247</v>
      </c>
      <c r="L270" s="19"/>
      <c r="M270" s="9"/>
      <c r="N270" s="9"/>
      <c r="O270" s="9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</row>
    <row r="271" spans="1:31" s="20" customFormat="1" ht="12.75" customHeight="1">
      <c r="A271" s="139" t="s">
        <v>219</v>
      </c>
      <c r="B271" s="139"/>
      <c r="C271" s="139"/>
      <c r="D271" s="49" t="s">
        <v>375</v>
      </c>
      <c r="E271" s="46" t="s">
        <v>108</v>
      </c>
      <c r="F271" s="46" t="s">
        <v>75</v>
      </c>
      <c r="G271" s="47" t="s">
        <v>230</v>
      </c>
      <c r="H271" s="47"/>
      <c r="I271" s="48"/>
      <c r="J271" s="51"/>
      <c r="K271" s="121">
        <f>K273</f>
        <v>247</v>
      </c>
      <c r="L271" s="24"/>
      <c r="M271" s="9"/>
      <c r="N271" s="9"/>
      <c r="O271" s="9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</row>
    <row r="272" spans="1:31" s="20" customFormat="1" ht="12.75" customHeight="1">
      <c r="A272" s="139" t="s">
        <v>92</v>
      </c>
      <c r="B272" s="139"/>
      <c r="C272" s="139"/>
      <c r="D272" s="49" t="s">
        <v>375</v>
      </c>
      <c r="E272" s="46" t="s">
        <v>108</v>
      </c>
      <c r="F272" s="46" t="s">
        <v>75</v>
      </c>
      <c r="G272" s="47" t="s">
        <v>231</v>
      </c>
      <c r="H272" s="47" t="s">
        <v>88</v>
      </c>
      <c r="I272" s="48"/>
      <c r="J272" s="50">
        <v>0</v>
      </c>
      <c r="K272" s="121">
        <f>K273</f>
        <v>247</v>
      </c>
      <c r="L272" s="19">
        <v>0</v>
      </c>
      <c r="M272" s="9"/>
      <c r="N272" s="9"/>
      <c r="O272" s="9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</row>
    <row r="273" spans="1:31" s="20" customFormat="1" ht="12.75" customHeight="1">
      <c r="A273" s="139" t="s">
        <v>129</v>
      </c>
      <c r="B273" s="139"/>
      <c r="C273" s="139"/>
      <c r="D273" s="49" t="s">
        <v>375</v>
      </c>
      <c r="E273" s="46" t="s">
        <v>108</v>
      </c>
      <c r="F273" s="46" t="s">
        <v>75</v>
      </c>
      <c r="G273" s="47" t="s">
        <v>231</v>
      </c>
      <c r="H273" s="47" t="s">
        <v>85</v>
      </c>
      <c r="I273" s="48"/>
      <c r="J273" s="50"/>
      <c r="K273" s="121">
        <f>1700+377-1830</f>
        <v>247</v>
      </c>
      <c r="L273" s="19"/>
      <c r="M273" s="9"/>
      <c r="N273" s="9"/>
      <c r="O273" s="9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</row>
    <row r="274" spans="1:31" s="20" customFormat="1" ht="12.75" customHeight="1">
      <c r="A274" s="139" t="s">
        <v>220</v>
      </c>
      <c r="B274" s="139"/>
      <c r="C274" s="139"/>
      <c r="D274" s="49" t="s">
        <v>375</v>
      </c>
      <c r="E274" s="46" t="s">
        <v>108</v>
      </c>
      <c r="F274" s="46" t="s">
        <v>75</v>
      </c>
      <c r="G274" s="47" t="s">
        <v>232</v>
      </c>
      <c r="H274" s="47"/>
      <c r="I274" s="48"/>
      <c r="J274" s="50"/>
      <c r="K274" s="121">
        <f>K275</f>
        <v>2500</v>
      </c>
      <c r="L274" s="19"/>
      <c r="M274" s="9"/>
      <c r="N274" s="9"/>
      <c r="O274" s="9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</row>
    <row r="275" spans="1:31" s="20" customFormat="1" ht="12.75" customHeight="1">
      <c r="A275" s="139" t="s">
        <v>221</v>
      </c>
      <c r="B275" s="139"/>
      <c r="C275" s="139"/>
      <c r="D275" s="49" t="s">
        <v>375</v>
      </c>
      <c r="E275" s="46" t="s">
        <v>108</v>
      </c>
      <c r="F275" s="46" t="s">
        <v>75</v>
      </c>
      <c r="G275" s="47" t="s">
        <v>233</v>
      </c>
      <c r="H275" s="47"/>
      <c r="I275" s="48"/>
      <c r="J275" s="50"/>
      <c r="K275" s="121">
        <f>K276</f>
        <v>2500</v>
      </c>
      <c r="L275" s="19"/>
      <c r="M275" s="9"/>
      <c r="N275" s="9"/>
      <c r="O275" s="9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</row>
    <row r="276" spans="1:31" s="20" customFormat="1" ht="12.75" customHeight="1">
      <c r="A276" s="139" t="s">
        <v>457</v>
      </c>
      <c r="B276" s="139"/>
      <c r="C276" s="139"/>
      <c r="D276" s="49" t="s">
        <v>375</v>
      </c>
      <c r="E276" s="46" t="s">
        <v>108</v>
      </c>
      <c r="F276" s="46" t="s">
        <v>75</v>
      </c>
      <c r="G276" s="47" t="s">
        <v>233</v>
      </c>
      <c r="H276" s="47" t="s">
        <v>86</v>
      </c>
      <c r="I276" s="48"/>
      <c r="J276" s="50"/>
      <c r="K276" s="121">
        <f>K277</f>
        <v>2500</v>
      </c>
      <c r="L276" s="19"/>
      <c r="M276" s="9"/>
      <c r="N276" s="9"/>
      <c r="O276" s="9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</row>
    <row r="277" spans="1:31" s="20" customFormat="1" ht="25.5" customHeight="1">
      <c r="A277" s="139" t="s">
        <v>403</v>
      </c>
      <c r="B277" s="139"/>
      <c r="C277" s="139"/>
      <c r="D277" s="49" t="s">
        <v>375</v>
      </c>
      <c r="E277" s="46" t="s">
        <v>108</v>
      </c>
      <c r="F277" s="46" t="s">
        <v>75</v>
      </c>
      <c r="G277" s="47" t="s">
        <v>233</v>
      </c>
      <c r="H277" s="47" t="s">
        <v>69</v>
      </c>
      <c r="I277" s="48"/>
      <c r="J277" s="50"/>
      <c r="K277" s="121">
        <f>1500+2000-1500+500</f>
        <v>2500</v>
      </c>
      <c r="L277" s="19"/>
      <c r="M277" s="9"/>
      <c r="N277" s="9"/>
      <c r="O277" s="9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</row>
    <row r="278" spans="1:31" s="20" customFormat="1" ht="24.75" customHeight="1">
      <c r="A278" s="139" t="s">
        <v>408</v>
      </c>
      <c r="B278" s="139"/>
      <c r="C278" s="139"/>
      <c r="D278" s="49" t="s">
        <v>375</v>
      </c>
      <c r="E278" s="46" t="s">
        <v>108</v>
      </c>
      <c r="F278" s="46" t="s">
        <v>75</v>
      </c>
      <c r="G278" s="47" t="s">
        <v>406</v>
      </c>
      <c r="H278" s="47"/>
      <c r="I278" s="48"/>
      <c r="J278" s="51"/>
      <c r="K278" s="121">
        <f>K279</f>
        <v>180</v>
      </c>
      <c r="L278" s="24"/>
      <c r="M278" s="9"/>
      <c r="N278" s="9"/>
      <c r="O278" s="9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</row>
    <row r="279" spans="1:31" s="20" customFormat="1" ht="12.75" customHeight="1">
      <c r="A279" s="139" t="s">
        <v>405</v>
      </c>
      <c r="B279" s="139"/>
      <c r="C279" s="139"/>
      <c r="D279" s="49" t="s">
        <v>375</v>
      </c>
      <c r="E279" s="46" t="s">
        <v>108</v>
      </c>
      <c r="F279" s="46" t="s">
        <v>75</v>
      </c>
      <c r="G279" s="47" t="s">
        <v>407</v>
      </c>
      <c r="H279" s="47"/>
      <c r="I279" s="48"/>
      <c r="J279" s="50"/>
      <c r="K279" s="121">
        <f>K280</f>
        <v>180</v>
      </c>
      <c r="L279" s="19"/>
      <c r="M279" s="9"/>
      <c r="N279" s="9"/>
      <c r="O279" s="9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</row>
    <row r="280" spans="1:31" s="20" customFormat="1" ht="12.75" customHeight="1">
      <c r="A280" s="139" t="s">
        <v>92</v>
      </c>
      <c r="B280" s="139"/>
      <c r="C280" s="139"/>
      <c r="D280" s="49" t="s">
        <v>375</v>
      </c>
      <c r="E280" s="46" t="s">
        <v>108</v>
      </c>
      <c r="F280" s="46" t="s">
        <v>75</v>
      </c>
      <c r="G280" s="47" t="s">
        <v>407</v>
      </c>
      <c r="H280" s="47" t="s">
        <v>88</v>
      </c>
      <c r="I280" s="48"/>
      <c r="J280" s="50"/>
      <c r="K280" s="121">
        <f>K281</f>
        <v>180</v>
      </c>
      <c r="L280" s="19"/>
      <c r="M280" s="9"/>
      <c r="N280" s="9"/>
      <c r="O280" s="9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</row>
    <row r="281" spans="1:31" s="20" customFormat="1" ht="12.75" customHeight="1">
      <c r="A281" s="139" t="s">
        <v>129</v>
      </c>
      <c r="B281" s="139"/>
      <c r="C281" s="139"/>
      <c r="D281" s="49" t="s">
        <v>375</v>
      </c>
      <c r="E281" s="46" t="s">
        <v>108</v>
      </c>
      <c r="F281" s="46" t="s">
        <v>75</v>
      </c>
      <c r="G281" s="47" t="s">
        <v>407</v>
      </c>
      <c r="H281" s="47" t="s">
        <v>85</v>
      </c>
      <c r="I281" s="48"/>
      <c r="J281" s="51"/>
      <c r="K281" s="121">
        <v>180</v>
      </c>
      <c r="L281" s="24"/>
      <c r="M281" s="9"/>
      <c r="N281" s="9"/>
      <c r="O281" s="9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</row>
    <row r="282" spans="1:31" s="20" customFormat="1" ht="14.25" customHeight="1">
      <c r="A282" s="139" t="s">
        <v>418</v>
      </c>
      <c r="B282" s="139"/>
      <c r="C282" s="139"/>
      <c r="D282" s="49" t="s">
        <v>375</v>
      </c>
      <c r="E282" s="46" t="s">
        <v>108</v>
      </c>
      <c r="F282" s="46" t="s">
        <v>75</v>
      </c>
      <c r="G282" s="47" t="s">
        <v>416</v>
      </c>
      <c r="H282" s="47"/>
      <c r="I282" s="48"/>
      <c r="J282" s="51"/>
      <c r="K282" s="121">
        <f>K283</f>
        <v>0</v>
      </c>
      <c r="L282" s="24"/>
      <c r="M282" s="9"/>
      <c r="N282" s="9"/>
      <c r="O282" s="9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</row>
    <row r="283" spans="1:31" s="20" customFormat="1" ht="12.75" customHeight="1">
      <c r="A283" s="139" t="s">
        <v>405</v>
      </c>
      <c r="B283" s="139"/>
      <c r="C283" s="139"/>
      <c r="D283" s="49" t="s">
        <v>375</v>
      </c>
      <c r="E283" s="46" t="s">
        <v>108</v>
      </c>
      <c r="F283" s="46" t="s">
        <v>75</v>
      </c>
      <c r="G283" s="47" t="s">
        <v>417</v>
      </c>
      <c r="H283" s="47"/>
      <c r="I283" s="48"/>
      <c r="J283" s="50"/>
      <c r="K283" s="121">
        <f>K284</f>
        <v>0</v>
      </c>
      <c r="L283" s="19"/>
      <c r="M283" s="9"/>
      <c r="N283" s="9"/>
      <c r="O283" s="9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</row>
    <row r="284" spans="1:31" s="20" customFormat="1" ht="12.75" customHeight="1">
      <c r="A284" s="139" t="s">
        <v>92</v>
      </c>
      <c r="B284" s="139"/>
      <c r="C284" s="139"/>
      <c r="D284" s="49" t="s">
        <v>375</v>
      </c>
      <c r="E284" s="46" t="s">
        <v>108</v>
      </c>
      <c r="F284" s="46" t="s">
        <v>75</v>
      </c>
      <c r="G284" s="47" t="s">
        <v>417</v>
      </c>
      <c r="H284" s="47" t="s">
        <v>88</v>
      </c>
      <c r="I284" s="48"/>
      <c r="J284" s="50"/>
      <c r="K284" s="121">
        <f>K285</f>
        <v>0</v>
      </c>
      <c r="L284" s="19"/>
      <c r="M284" s="9"/>
      <c r="N284" s="9"/>
      <c r="O284" s="9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</row>
    <row r="285" spans="1:31" s="20" customFormat="1" ht="12.75" customHeight="1">
      <c r="A285" s="139" t="s">
        <v>129</v>
      </c>
      <c r="B285" s="139"/>
      <c r="C285" s="139"/>
      <c r="D285" s="49" t="s">
        <v>375</v>
      </c>
      <c r="E285" s="46" t="s">
        <v>108</v>
      </c>
      <c r="F285" s="46" t="s">
        <v>75</v>
      </c>
      <c r="G285" s="47" t="s">
        <v>417</v>
      </c>
      <c r="H285" s="47" t="s">
        <v>85</v>
      </c>
      <c r="I285" s="48"/>
      <c r="J285" s="51"/>
      <c r="K285" s="121">
        <f>630-480-150</f>
        <v>0</v>
      </c>
      <c r="L285" s="24"/>
      <c r="M285" s="9"/>
      <c r="N285" s="9"/>
      <c r="O285" s="9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</row>
    <row r="286" spans="1:31" s="20" customFormat="1" ht="20.25" customHeight="1">
      <c r="A286" s="148" t="s">
        <v>454</v>
      </c>
      <c r="B286" s="131"/>
      <c r="C286" s="132"/>
      <c r="D286" s="49" t="s">
        <v>375</v>
      </c>
      <c r="E286" s="46" t="s">
        <v>108</v>
      </c>
      <c r="F286" s="46" t="s">
        <v>75</v>
      </c>
      <c r="G286" s="47" t="s">
        <v>459</v>
      </c>
      <c r="H286" s="47"/>
      <c r="I286" s="48"/>
      <c r="J286" s="51"/>
      <c r="K286" s="121">
        <f>K287</f>
        <v>2273.5</v>
      </c>
      <c r="L286" s="24"/>
      <c r="M286" s="9"/>
      <c r="N286" s="9"/>
      <c r="O286" s="9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</row>
    <row r="287" spans="1:31" s="20" customFormat="1" ht="21.75" customHeight="1">
      <c r="A287" s="148" t="s">
        <v>455</v>
      </c>
      <c r="B287" s="131"/>
      <c r="C287" s="132"/>
      <c r="D287" s="49" t="s">
        <v>375</v>
      </c>
      <c r="E287" s="46" t="s">
        <v>108</v>
      </c>
      <c r="F287" s="46" t="s">
        <v>75</v>
      </c>
      <c r="G287" s="47" t="s">
        <v>460</v>
      </c>
      <c r="H287" s="47"/>
      <c r="I287" s="48"/>
      <c r="J287" s="51"/>
      <c r="K287" s="121">
        <f>K288+K290+K292</f>
        <v>2273.5</v>
      </c>
      <c r="L287" s="24"/>
      <c r="M287" s="9"/>
      <c r="N287" s="9"/>
      <c r="O287" s="9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</row>
    <row r="288" spans="1:31" s="20" customFormat="1" ht="21.75" customHeight="1">
      <c r="A288" s="148" t="s">
        <v>92</v>
      </c>
      <c r="B288" s="131"/>
      <c r="C288" s="132"/>
      <c r="D288" s="49" t="s">
        <v>375</v>
      </c>
      <c r="E288" s="46" t="s">
        <v>108</v>
      </c>
      <c r="F288" s="46" t="s">
        <v>75</v>
      </c>
      <c r="G288" s="47" t="s">
        <v>460</v>
      </c>
      <c r="H288" s="47" t="s">
        <v>88</v>
      </c>
      <c r="I288" s="48"/>
      <c r="J288" s="51"/>
      <c r="K288" s="121">
        <f>K289</f>
        <v>0</v>
      </c>
      <c r="L288" s="24"/>
      <c r="M288" s="9"/>
      <c r="N288" s="9"/>
      <c r="O288" s="9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</row>
    <row r="289" spans="1:31" s="20" customFormat="1" ht="21.75" customHeight="1">
      <c r="A289" s="148" t="s">
        <v>129</v>
      </c>
      <c r="B289" s="131"/>
      <c r="C289" s="132"/>
      <c r="D289" s="49" t="s">
        <v>375</v>
      </c>
      <c r="E289" s="46" t="s">
        <v>108</v>
      </c>
      <c r="F289" s="46" t="s">
        <v>75</v>
      </c>
      <c r="G289" s="47" t="s">
        <v>460</v>
      </c>
      <c r="H289" s="47" t="s">
        <v>85</v>
      </c>
      <c r="I289" s="48"/>
      <c r="J289" s="51"/>
      <c r="K289" s="121">
        <f>3900-3000-900</f>
        <v>0</v>
      </c>
      <c r="L289" s="24"/>
      <c r="M289" s="9"/>
      <c r="N289" s="9"/>
      <c r="O289" s="9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</row>
    <row r="290" spans="1:31" s="20" customFormat="1" ht="18.75" customHeight="1">
      <c r="A290" s="148" t="s">
        <v>456</v>
      </c>
      <c r="B290" s="131"/>
      <c r="C290" s="132"/>
      <c r="D290" s="49" t="s">
        <v>375</v>
      </c>
      <c r="E290" s="46" t="s">
        <v>108</v>
      </c>
      <c r="F290" s="46" t="s">
        <v>75</v>
      </c>
      <c r="G290" s="47" t="s">
        <v>460</v>
      </c>
      <c r="H290" s="47" t="s">
        <v>86</v>
      </c>
      <c r="I290" s="48"/>
      <c r="J290" s="51"/>
      <c r="K290" s="121">
        <f>K291</f>
        <v>2160</v>
      </c>
      <c r="L290" s="24"/>
      <c r="M290" s="9"/>
      <c r="N290" s="9"/>
      <c r="O290" s="9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</row>
    <row r="291" spans="1:31" s="20" customFormat="1" ht="27" customHeight="1">
      <c r="A291" s="148" t="s">
        <v>458</v>
      </c>
      <c r="B291" s="131"/>
      <c r="C291" s="132"/>
      <c r="D291" s="49" t="s">
        <v>375</v>
      </c>
      <c r="E291" s="46" t="s">
        <v>108</v>
      </c>
      <c r="F291" s="46" t="s">
        <v>75</v>
      </c>
      <c r="G291" s="47" t="s">
        <v>460</v>
      </c>
      <c r="H291" s="47" t="s">
        <v>69</v>
      </c>
      <c r="I291" s="48"/>
      <c r="J291" s="51"/>
      <c r="K291" s="121">
        <f>2160+3000-3000</f>
        <v>2160</v>
      </c>
      <c r="L291" s="24"/>
      <c r="M291" s="9"/>
      <c r="N291" s="9"/>
      <c r="O291" s="9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</row>
    <row r="292" spans="1:31" s="20" customFormat="1" ht="27" customHeight="1">
      <c r="A292" s="130" t="s">
        <v>541</v>
      </c>
      <c r="B292" s="131"/>
      <c r="C292" s="132"/>
      <c r="D292" s="49" t="s">
        <v>375</v>
      </c>
      <c r="E292" s="46" t="s">
        <v>108</v>
      </c>
      <c r="F292" s="46" t="s">
        <v>75</v>
      </c>
      <c r="G292" s="47" t="s">
        <v>459</v>
      </c>
      <c r="H292" s="47"/>
      <c r="I292" s="48"/>
      <c r="J292" s="51"/>
      <c r="K292" s="121">
        <f>K293</f>
        <v>113.5</v>
      </c>
      <c r="L292" s="24"/>
      <c r="M292" s="9"/>
      <c r="N292" s="9"/>
      <c r="O292" s="9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</row>
    <row r="293" spans="1:31" s="20" customFormat="1" ht="27" customHeight="1">
      <c r="A293" s="130" t="s">
        <v>455</v>
      </c>
      <c r="B293" s="131"/>
      <c r="C293" s="132"/>
      <c r="D293" s="49" t="s">
        <v>375</v>
      </c>
      <c r="E293" s="46" t="s">
        <v>108</v>
      </c>
      <c r="F293" s="46" t="s">
        <v>75</v>
      </c>
      <c r="G293" s="47" t="s">
        <v>460</v>
      </c>
      <c r="H293" s="47"/>
      <c r="I293" s="48"/>
      <c r="J293" s="51"/>
      <c r="K293" s="121">
        <f>K294</f>
        <v>113.5</v>
      </c>
      <c r="L293" s="24"/>
      <c r="M293" s="9"/>
      <c r="N293" s="9"/>
      <c r="O293" s="9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</row>
    <row r="294" spans="1:31" s="20" customFormat="1" ht="27" customHeight="1">
      <c r="A294" s="148" t="s">
        <v>92</v>
      </c>
      <c r="B294" s="131"/>
      <c r="C294" s="132"/>
      <c r="D294" s="49" t="s">
        <v>375</v>
      </c>
      <c r="E294" s="46" t="s">
        <v>108</v>
      </c>
      <c r="F294" s="46" t="s">
        <v>75</v>
      </c>
      <c r="G294" s="47" t="s">
        <v>460</v>
      </c>
      <c r="H294" s="47" t="s">
        <v>88</v>
      </c>
      <c r="I294" s="48"/>
      <c r="J294" s="51"/>
      <c r="K294" s="121">
        <f>K295</f>
        <v>113.5</v>
      </c>
      <c r="L294" s="24"/>
      <c r="M294" s="9"/>
      <c r="N294" s="9"/>
      <c r="O294" s="9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</row>
    <row r="295" spans="1:31" s="20" customFormat="1" ht="27" customHeight="1">
      <c r="A295" s="131" t="s">
        <v>129</v>
      </c>
      <c r="B295" s="131"/>
      <c r="C295" s="132"/>
      <c r="D295" s="49" t="s">
        <v>375</v>
      </c>
      <c r="E295" s="46" t="s">
        <v>108</v>
      </c>
      <c r="F295" s="46" t="s">
        <v>75</v>
      </c>
      <c r="G295" s="47" t="s">
        <v>460</v>
      </c>
      <c r="H295" s="47" t="s">
        <v>85</v>
      </c>
      <c r="I295" s="48"/>
      <c r="J295" s="51"/>
      <c r="K295" s="121">
        <v>113.5</v>
      </c>
      <c r="L295" s="24"/>
      <c r="M295" s="9"/>
      <c r="N295" s="9"/>
      <c r="O295" s="9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</row>
    <row r="296" spans="1:31" s="18" customFormat="1" ht="25.5" customHeight="1">
      <c r="A296" s="139" t="s">
        <v>146</v>
      </c>
      <c r="B296" s="139"/>
      <c r="C296" s="139"/>
      <c r="D296" s="49" t="s">
        <v>375</v>
      </c>
      <c r="E296" s="46" t="s">
        <v>108</v>
      </c>
      <c r="F296" s="46" t="s">
        <v>75</v>
      </c>
      <c r="G296" s="47" t="s">
        <v>210</v>
      </c>
      <c r="H296" s="47"/>
      <c r="I296" s="48"/>
      <c r="J296" s="50"/>
      <c r="K296" s="121">
        <f>K301+K305+K297</f>
        <v>0</v>
      </c>
      <c r="L296" s="17"/>
      <c r="M296" s="9"/>
      <c r="N296" s="35"/>
      <c r="O296" s="35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</row>
    <row r="297" spans="1:31" s="20" customFormat="1" ht="12.75" customHeight="1" hidden="1">
      <c r="A297" s="139" t="s">
        <v>234</v>
      </c>
      <c r="B297" s="139"/>
      <c r="C297" s="139"/>
      <c r="D297" s="49" t="s">
        <v>375</v>
      </c>
      <c r="E297" s="46" t="s">
        <v>108</v>
      </c>
      <c r="F297" s="46" t="s">
        <v>75</v>
      </c>
      <c r="G297" s="47" t="s">
        <v>240</v>
      </c>
      <c r="H297" s="47"/>
      <c r="I297" s="48"/>
      <c r="J297" s="50">
        <v>0</v>
      </c>
      <c r="K297" s="121">
        <f>K298</f>
        <v>0</v>
      </c>
      <c r="L297" s="19">
        <v>0</v>
      </c>
      <c r="M297" s="9"/>
      <c r="N297" s="9"/>
      <c r="O297" s="9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</row>
    <row r="298" spans="1:31" s="20" customFormat="1" ht="12.75" customHeight="1" hidden="1">
      <c r="A298" s="139" t="s">
        <v>235</v>
      </c>
      <c r="B298" s="139"/>
      <c r="C298" s="139"/>
      <c r="D298" s="49" t="s">
        <v>375</v>
      </c>
      <c r="E298" s="46" t="s">
        <v>108</v>
      </c>
      <c r="F298" s="46" t="s">
        <v>75</v>
      </c>
      <c r="G298" s="47" t="s">
        <v>241</v>
      </c>
      <c r="H298" s="47"/>
      <c r="I298" s="48"/>
      <c r="J298" s="50">
        <v>0</v>
      </c>
      <c r="K298" s="121">
        <f>K299</f>
        <v>0</v>
      </c>
      <c r="L298" s="19">
        <v>0</v>
      </c>
      <c r="M298" s="9"/>
      <c r="N298" s="9"/>
      <c r="O298" s="9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</row>
    <row r="299" spans="1:31" s="20" customFormat="1" ht="13.5" customHeight="1" hidden="1">
      <c r="A299" s="139" t="s">
        <v>90</v>
      </c>
      <c r="B299" s="139"/>
      <c r="C299" s="139"/>
      <c r="D299" s="49" t="s">
        <v>375</v>
      </c>
      <c r="E299" s="46" t="s">
        <v>108</v>
      </c>
      <c r="F299" s="46" t="s">
        <v>75</v>
      </c>
      <c r="G299" s="47" t="s">
        <v>241</v>
      </c>
      <c r="H299" s="47" t="s">
        <v>86</v>
      </c>
      <c r="I299" s="48"/>
      <c r="J299" s="50"/>
      <c r="K299" s="121">
        <f>K300</f>
        <v>0</v>
      </c>
      <c r="L299" s="19"/>
      <c r="M299" s="9"/>
      <c r="N299" s="9"/>
      <c r="O299" s="9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</row>
    <row r="300" spans="1:31" s="20" customFormat="1" ht="15" customHeight="1" hidden="1">
      <c r="A300" s="139" t="s">
        <v>222</v>
      </c>
      <c r="B300" s="139"/>
      <c r="C300" s="139"/>
      <c r="D300" s="49" t="s">
        <v>375</v>
      </c>
      <c r="E300" s="46" t="s">
        <v>108</v>
      </c>
      <c r="F300" s="46" t="s">
        <v>75</v>
      </c>
      <c r="G300" s="47" t="s">
        <v>241</v>
      </c>
      <c r="H300" s="47" t="s">
        <v>69</v>
      </c>
      <c r="I300" s="48"/>
      <c r="J300" s="50"/>
      <c r="K300" s="121">
        <v>0</v>
      </c>
      <c r="L300" s="19"/>
      <c r="M300" s="9"/>
      <c r="N300" s="9"/>
      <c r="O300" s="9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</row>
    <row r="301" spans="1:31" s="20" customFormat="1" ht="13.5" customHeight="1">
      <c r="A301" s="139" t="s">
        <v>236</v>
      </c>
      <c r="B301" s="139"/>
      <c r="C301" s="139"/>
      <c r="D301" s="49" t="s">
        <v>375</v>
      </c>
      <c r="E301" s="46" t="s">
        <v>108</v>
      </c>
      <c r="F301" s="46" t="s">
        <v>75</v>
      </c>
      <c r="G301" s="47" t="s">
        <v>242</v>
      </c>
      <c r="H301" s="47"/>
      <c r="I301" s="48"/>
      <c r="J301" s="50">
        <v>0</v>
      </c>
      <c r="K301" s="121">
        <f>K302</f>
        <v>0</v>
      </c>
      <c r="L301" s="19">
        <v>0</v>
      </c>
      <c r="M301" s="9"/>
      <c r="N301" s="9"/>
      <c r="O301" s="9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</row>
    <row r="302" spans="1:31" s="20" customFormat="1" ht="25.5" customHeight="1">
      <c r="A302" s="139" t="s">
        <v>237</v>
      </c>
      <c r="B302" s="139"/>
      <c r="C302" s="139"/>
      <c r="D302" s="49" t="s">
        <v>375</v>
      </c>
      <c r="E302" s="46" t="s">
        <v>108</v>
      </c>
      <c r="F302" s="46" t="s">
        <v>75</v>
      </c>
      <c r="G302" s="47" t="s">
        <v>243</v>
      </c>
      <c r="H302" s="47"/>
      <c r="I302" s="48"/>
      <c r="J302" s="50"/>
      <c r="K302" s="121">
        <f>K303</f>
        <v>0</v>
      </c>
      <c r="L302" s="19"/>
      <c r="M302" s="9"/>
      <c r="N302" s="9"/>
      <c r="O302" s="9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</row>
    <row r="303" spans="1:31" s="20" customFormat="1" ht="12.75" customHeight="1">
      <c r="A303" s="139" t="s">
        <v>92</v>
      </c>
      <c r="B303" s="139"/>
      <c r="C303" s="139"/>
      <c r="D303" s="49" t="s">
        <v>375</v>
      </c>
      <c r="E303" s="46" t="s">
        <v>108</v>
      </c>
      <c r="F303" s="46" t="s">
        <v>75</v>
      </c>
      <c r="G303" s="47" t="s">
        <v>243</v>
      </c>
      <c r="H303" s="47" t="s">
        <v>88</v>
      </c>
      <c r="I303" s="48"/>
      <c r="J303" s="50"/>
      <c r="K303" s="121">
        <f>K304</f>
        <v>0</v>
      </c>
      <c r="L303" s="19"/>
      <c r="M303" s="9"/>
      <c r="N303" s="9"/>
      <c r="O303" s="9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</row>
    <row r="304" spans="1:31" s="20" customFormat="1" ht="12.75" customHeight="1">
      <c r="A304" s="139" t="s">
        <v>129</v>
      </c>
      <c r="B304" s="139"/>
      <c r="C304" s="139"/>
      <c r="D304" s="49" t="s">
        <v>375</v>
      </c>
      <c r="E304" s="46" t="s">
        <v>108</v>
      </c>
      <c r="F304" s="46" t="s">
        <v>75</v>
      </c>
      <c r="G304" s="47" t="s">
        <v>243</v>
      </c>
      <c r="H304" s="47" t="s">
        <v>85</v>
      </c>
      <c r="I304" s="48"/>
      <c r="J304" s="50">
        <v>0</v>
      </c>
      <c r="K304" s="121">
        <f>100-100</f>
        <v>0</v>
      </c>
      <c r="L304" s="19">
        <v>0</v>
      </c>
      <c r="M304" s="9"/>
      <c r="N304" s="9"/>
      <c r="O304" s="9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</row>
    <row r="305" spans="1:31" s="20" customFormat="1" ht="12.75" customHeight="1" hidden="1">
      <c r="A305" s="139" t="s">
        <v>238</v>
      </c>
      <c r="B305" s="139"/>
      <c r="C305" s="139"/>
      <c r="D305" s="49" t="s">
        <v>375</v>
      </c>
      <c r="E305" s="46" t="s">
        <v>108</v>
      </c>
      <c r="F305" s="46" t="s">
        <v>75</v>
      </c>
      <c r="G305" s="47" t="s">
        <v>244</v>
      </c>
      <c r="H305" s="47"/>
      <c r="I305" s="48"/>
      <c r="J305" s="50"/>
      <c r="K305" s="121">
        <f>K306</f>
        <v>0</v>
      </c>
      <c r="L305" s="19"/>
      <c r="M305" s="9"/>
      <c r="N305" s="9"/>
      <c r="O305" s="9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</row>
    <row r="306" spans="1:31" s="20" customFormat="1" ht="12.75" customHeight="1" hidden="1">
      <c r="A306" s="139" t="s">
        <v>239</v>
      </c>
      <c r="B306" s="139"/>
      <c r="C306" s="139"/>
      <c r="D306" s="49" t="s">
        <v>375</v>
      </c>
      <c r="E306" s="46" t="s">
        <v>108</v>
      </c>
      <c r="F306" s="46" t="s">
        <v>75</v>
      </c>
      <c r="G306" s="47" t="s">
        <v>245</v>
      </c>
      <c r="H306" s="47"/>
      <c r="I306" s="48"/>
      <c r="J306" s="50"/>
      <c r="K306" s="121">
        <f>K307</f>
        <v>0</v>
      </c>
      <c r="L306" s="19"/>
      <c r="M306" s="9"/>
      <c r="N306" s="9"/>
      <c r="O306" s="9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</row>
    <row r="307" spans="1:31" s="20" customFormat="1" ht="12.75" customHeight="1" hidden="1">
      <c r="A307" s="139" t="s">
        <v>92</v>
      </c>
      <c r="B307" s="139"/>
      <c r="C307" s="139"/>
      <c r="D307" s="49" t="s">
        <v>375</v>
      </c>
      <c r="E307" s="46" t="s">
        <v>108</v>
      </c>
      <c r="F307" s="46" t="s">
        <v>75</v>
      </c>
      <c r="G307" s="47" t="s">
        <v>245</v>
      </c>
      <c r="H307" s="47" t="s">
        <v>88</v>
      </c>
      <c r="I307" s="48"/>
      <c r="J307" s="50"/>
      <c r="K307" s="121">
        <f>K308</f>
        <v>0</v>
      </c>
      <c r="L307" s="19"/>
      <c r="M307" s="9"/>
      <c r="N307" s="9"/>
      <c r="O307" s="9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</row>
    <row r="308" spans="1:31" s="20" customFormat="1" ht="12.75" customHeight="1" hidden="1">
      <c r="A308" s="139" t="s">
        <v>129</v>
      </c>
      <c r="B308" s="139"/>
      <c r="C308" s="139"/>
      <c r="D308" s="49" t="s">
        <v>375</v>
      </c>
      <c r="E308" s="46" t="s">
        <v>108</v>
      </c>
      <c r="F308" s="46" t="s">
        <v>75</v>
      </c>
      <c r="G308" s="47" t="s">
        <v>245</v>
      </c>
      <c r="H308" s="47" t="s">
        <v>85</v>
      </c>
      <c r="I308" s="48"/>
      <c r="J308" s="50"/>
      <c r="K308" s="121">
        <v>0</v>
      </c>
      <c r="L308" s="19"/>
      <c r="M308" s="9"/>
      <c r="N308" s="9"/>
      <c r="O308" s="9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</row>
    <row r="309" spans="1:31" s="20" customFormat="1" ht="30" customHeight="1" hidden="1">
      <c r="A309" s="139" t="s">
        <v>530</v>
      </c>
      <c r="B309" s="139"/>
      <c r="C309" s="139"/>
      <c r="D309" s="49" t="s">
        <v>375</v>
      </c>
      <c r="E309" s="46" t="s">
        <v>108</v>
      </c>
      <c r="F309" s="46" t="s">
        <v>75</v>
      </c>
      <c r="G309" s="47" t="s">
        <v>126</v>
      </c>
      <c r="H309" s="47"/>
      <c r="I309" s="48"/>
      <c r="J309" s="50"/>
      <c r="K309" s="121">
        <f>K310</f>
        <v>0</v>
      </c>
      <c r="L309" s="19"/>
      <c r="M309" s="9"/>
      <c r="N309" s="9"/>
      <c r="O309" s="9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</row>
    <row r="310" spans="1:31" s="20" customFormat="1" ht="14.25" customHeight="1" hidden="1">
      <c r="A310" s="139" t="s">
        <v>154</v>
      </c>
      <c r="B310" s="139"/>
      <c r="C310" s="139"/>
      <c r="D310" s="49" t="s">
        <v>375</v>
      </c>
      <c r="E310" s="46" t="s">
        <v>108</v>
      </c>
      <c r="F310" s="46" t="s">
        <v>75</v>
      </c>
      <c r="G310" s="47" t="s">
        <v>155</v>
      </c>
      <c r="H310" s="47"/>
      <c r="I310" s="48"/>
      <c r="J310" s="50"/>
      <c r="K310" s="121">
        <f>K311</f>
        <v>0</v>
      </c>
      <c r="L310" s="19"/>
      <c r="M310" s="9"/>
      <c r="N310" s="9"/>
      <c r="O310" s="9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</row>
    <row r="311" spans="1:31" s="20" customFormat="1" ht="14.25" customHeight="1" hidden="1">
      <c r="A311" s="139" t="s">
        <v>92</v>
      </c>
      <c r="B311" s="139"/>
      <c r="C311" s="139"/>
      <c r="D311" s="49" t="s">
        <v>375</v>
      </c>
      <c r="E311" s="46" t="s">
        <v>108</v>
      </c>
      <c r="F311" s="46" t="s">
        <v>75</v>
      </c>
      <c r="G311" s="47" t="s">
        <v>155</v>
      </c>
      <c r="H311" s="47" t="s">
        <v>88</v>
      </c>
      <c r="I311" s="48"/>
      <c r="J311" s="50"/>
      <c r="K311" s="121">
        <f>K312</f>
        <v>0</v>
      </c>
      <c r="L311" s="19"/>
      <c r="M311" s="9"/>
      <c r="N311" s="9"/>
      <c r="O311" s="9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</row>
    <row r="312" spans="1:31" s="20" customFormat="1" ht="14.25" customHeight="1" hidden="1">
      <c r="A312" s="139" t="s">
        <v>129</v>
      </c>
      <c r="B312" s="139"/>
      <c r="C312" s="139"/>
      <c r="D312" s="49" t="s">
        <v>375</v>
      </c>
      <c r="E312" s="46" t="s">
        <v>108</v>
      </c>
      <c r="F312" s="46" t="s">
        <v>75</v>
      </c>
      <c r="G312" s="47" t="s">
        <v>155</v>
      </c>
      <c r="H312" s="47" t="s">
        <v>85</v>
      </c>
      <c r="I312" s="48"/>
      <c r="J312" s="50"/>
      <c r="K312" s="121"/>
      <c r="L312" s="19"/>
      <c r="M312" s="9"/>
      <c r="N312" s="9"/>
      <c r="O312" s="9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</row>
    <row r="313" spans="1:31" s="18" customFormat="1" ht="12.75" customHeight="1" hidden="1">
      <c r="A313" s="144" t="s">
        <v>96</v>
      </c>
      <c r="B313" s="139"/>
      <c r="C313" s="139"/>
      <c r="D313" s="49" t="s">
        <v>375</v>
      </c>
      <c r="E313" s="46" t="s">
        <v>108</v>
      </c>
      <c r="F313" s="46" t="s">
        <v>75</v>
      </c>
      <c r="G313" s="47" t="s">
        <v>160</v>
      </c>
      <c r="H313" s="47"/>
      <c r="I313" s="48"/>
      <c r="J313" s="68" t="e">
        <f>#REF!</f>
        <v>#REF!</v>
      </c>
      <c r="K313" s="121">
        <f>K314</f>
        <v>0</v>
      </c>
      <c r="L313" s="26" t="e">
        <f>#REF!</f>
        <v>#REF!</v>
      </c>
      <c r="M313" s="9"/>
      <c r="N313" s="35"/>
      <c r="O313" s="35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</row>
    <row r="314" spans="1:31" s="20" customFormat="1" ht="12.75" customHeight="1" hidden="1">
      <c r="A314" s="144" t="s">
        <v>32</v>
      </c>
      <c r="B314" s="144"/>
      <c r="C314" s="144"/>
      <c r="D314" s="49" t="s">
        <v>375</v>
      </c>
      <c r="E314" s="46" t="s">
        <v>108</v>
      </c>
      <c r="F314" s="46" t="s">
        <v>75</v>
      </c>
      <c r="G314" s="47" t="s">
        <v>246</v>
      </c>
      <c r="H314" s="47"/>
      <c r="I314" s="48"/>
      <c r="J314" s="50">
        <f>J316</f>
        <v>14800</v>
      </c>
      <c r="K314" s="121">
        <f>K315</f>
        <v>0</v>
      </c>
      <c r="L314" s="19" t="e">
        <f>L316</f>
        <v>#REF!</v>
      </c>
      <c r="M314" s="9"/>
      <c r="N314" s="9"/>
      <c r="O314" s="9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</row>
    <row r="315" spans="1:31" s="20" customFormat="1" ht="12.75" customHeight="1" hidden="1">
      <c r="A315" s="139" t="s">
        <v>92</v>
      </c>
      <c r="B315" s="139"/>
      <c r="C315" s="139"/>
      <c r="D315" s="49" t="s">
        <v>375</v>
      </c>
      <c r="E315" s="46" t="s">
        <v>108</v>
      </c>
      <c r="F315" s="46" t="s">
        <v>75</v>
      </c>
      <c r="G315" s="47" t="s">
        <v>246</v>
      </c>
      <c r="H315" s="47" t="s">
        <v>88</v>
      </c>
      <c r="I315" s="48"/>
      <c r="J315" s="50"/>
      <c r="K315" s="121">
        <f>K316</f>
        <v>0</v>
      </c>
      <c r="L315" s="19"/>
      <c r="M315" s="9"/>
      <c r="N315" s="9"/>
      <c r="O315" s="9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</row>
    <row r="316" spans="1:31" s="20" customFormat="1" ht="12.75" customHeight="1" hidden="1">
      <c r="A316" s="139" t="s">
        <v>129</v>
      </c>
      <c r="B316" s="139"/>
      <c r="C316" s="139"/>
      <c r="D316" s="49" t="s">
        <v>375</v>
      </c>
      <c r="E316" s="46" t="s">
        <v>108</v>
      </c>
      <c r="F316" s="46" t="s">
        <v>75</v>
      </c>
      <c r="G316" s="47" t="s">
        <v>246</v>
      </c>
      <c r="H316" s="47" t="s">
        <v>85</v>
      </c>
      <c r="I316" s="48"/>
      <c r="J316" s="50">
        <f>1300+13500</f>
        <v>14800</v>
      </c>
      <c r="K316" s="121"/>
      <c r="L316" s="19" t="e">
        <f>#REF!-J316</f>
        <v>#REF!</v>
      </c>
      <c r="M316" s="9"/>
      <c r="N316" s="9"/>
      <c r="O316" s="9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</row>
    <row r="317" spans="1:31" s="29" customFormat="1" ht="12.75" customHeight="1">
      <c r="A317" s="151" t="s">
        <v>30</v>
      </c>
      <c r="B317" s="151"/>
      <c r="C317" s="151"/>
      <c r="D317" s="58" t="s">
        <v>375</v>
      </c>
      <c r="E317" s="59" t="s">
        <v>108</v>
      </c>
      <c r="F317" s="59" t="s">
        <v>77</v>
      </c>
      <c r="G317" s="60"/>
      <c r="H317" s="60"/>
      <c r="I317" s="61"/>
      <c r="J317" s="62">
        <f>J319</f>
        <v>0</v>
      </c>
      <c r="K317" s="122">
        <f>K318+K361+K394+K370+K379+K389</f>
        <v>38288.25112</v>
      </c>
      <c r="L317" s="28">
        <f>L319</f>
        <v>0</v>
      </c>
      <c r="M317" s="9"/>
      <c r="N317" s="37"/>
      <c r="O317" s="37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</row>
    <row r="318" spans="1:31" s="18" customFormat="1" ht="25.5" customHeight="1">
      <c r="A318" s="139" t="s">
        <v>394</v>
      </c>
      <c r="B318" s="139"/>
      <c r="C318" s="139"/>
      <c r="D318" s="49" t="s">
        <v>375</v>
      </c>
      <c r="E318" s="46" t="s">
        <v>108</v>
      </c>
      <c r="F318" s="46" t="s">
        <v>77</v>
      </c>
      <c r="G318" s="47" t="s">
        <v>204</v>
      </c>
      <c r="H318" s="47"/>
      <c r="I318" s="48"/>
      <c r="J318" s="51" t="e">
        <f>#REF!</f>
        <v>#REF!</v>
      </c>
      <c r="K318" s="121">
        <f>K319</f>
        <v>38288.25112</v>
      </c>
      <c r="L318" s="23" t="e">
        <f>#REF!-J318</f>
        <v>#REF!</v>
      </c>
      <c r="M318" s="9"/>
      <c r="N318" s="35"/>
      <c r="O318" s="35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</row>
    <row r="319" spans="1:31" s="20" customFormat="1" ht="12.75" customHeight="1">
      <c r="A319" s="144" t="s">
        <v>334</v>
      </c>
      <c r="B319" s="144"/>
      <c r="C319" s="144"/>
      <c r="D319" s="49" t="s">
        <v>375</v>
      </c>
      <c r="E319" s="46" t="s">
        <v>108</v>
      </c>
      <c r="F319" s="46" t="s">
        <v>77</v>
      </c>
      <c r="G319" s="47" t="s">
        <v>249</v>
      </c>
      <c r="H319" s="47"/>
      <c r="I319" s="48"/>
      <c r="J319" s="68">
        <f>J320</f>
        <v>0</v>
      </c>
      <c r="K319" s="121">
        <f>K320+K330+K338+K342+K346+K354</f>
        <v>38288.25112</v>
      </c>
      <c r="L319" s="27">
        <f>L320</f>
        <v>0</v>
      </c>
      <c r="M319" s="9"/>
      <c r="N319" s="9"/>
      <c r="O319" s="9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</row>
    <row r="320" spans="1:31" s="18" customFormat="1" ht="12.75" customHeight="1">
      <c r="A320" s="144" t="s">
        <v>247</v>
      </c>
      <c r="B320" s="144"/>
      <c r="C320" s="144"/>
      <c r="D320" s="49" t="s">
        <v>375</v>
      </c>
      <c r="E320" s="46" t="s">
        <v>108</v>
      </c>
      <c r="F320" s="46" t="s">
        <v>77</v>
      </c>
      <c r="G320" s="47" t="s">
        <v>250</v>
      </c>
      <c r="H320" s="47"/>
      <c r="I320" s="48"/>
      <c r="J320" s="50">
        <f>J322</f>
        <v>0</v>
      </c>
      <c r="K320" s="121">
        <f>K321</f>
        <v>9079.04206</v>
      </c>
      <c r="L320" s="17">
        <f>L322</f>
        <v>0</v>
      </c>
      <c r="M320" s="9"/>
      <c r="N320" s="35"/>
      <c r="O320" s="35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</row>
    <row r="321" spans="1:31" s="20" customFormat="1" ht="18.75" customHeight="1">
      <c r="A321" s="144" t="s">
        <v>248</v>
      </c>
      <c r="B321" s="144"/>
      <c r="C321" s="144"/>
      <c r="D321" s="49" t="s">
        <v>375</v>
      </c>
      <c r="E321" s="46" t="s">
        <v>108</v>
      </c>
      <c r="F321" s="46" t="s">
        <v>77</v>
      </c>
      <c r="G321" s="47" t="s">
        <v>251</v>
      </c>
      <c r="H321" s="47"/>
      <c r="I321" s="48"/>
      <c r="J321" s="50"/>
      <c r="K321" s="121">
        <f>K322+K324+K328</f>
        <v>9079.04206</v>
      </c>
      <c r="L321" s="19"/>
      <c r="M321" s="9"/>
      <c r="N321" s="9"/>
      <c r="O321" s="9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</row>
    <row r="322" spans="1:31" s="20" customFormat="1" ht="12.75" customHeight="1">
      <c r="A322" s="139" t="s">
        <v>92</v>
      </c>
      <c r="B322" s="139"/>
      <c r="C322" s="139"/>
      <c r="D322" s="49" t="s">
        <v>375</v>
      </c>
      <c r="E322" s="46" t="s">
        <v>108</v>
      </c>
      <c r="F322" s="46" t="s">
        <v>77</v>
      </c>
      <c r="G322" s="47" t="s">
        <v>251</v>
      </c>
      <c r="H322" s="47" t="s">
        <v>88</v>
      </c>
      <c r="I322" s="48"/>
      <c r="J322" s="50"/>
      <c r="K322" s="121">
        <f>K323</f>
        <v>6041</v>
      </c>
      <c r="L322" s="19"/>
      <c r="M322" s="9"/>
      <c r="N322" s="9"/>
      <c r="O322" s="9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</row>
    <row r="323" spans="1:31" s="20" customFormat="1" ht="12.75" customHeight="1">
      <c r="A323" s="139" t="s">
        <v>129</v>
      </c>
      <c r="B323" s="139"/>
      <c r="C323" s="139"/>
      <c r="D323" s="49" t="s">
        <v>375</v>
      </c>
      <c r="E323" s="46" t="s">
        <v>108</v>
      </c>
      <c r="F323" s="46" t="s">
        <v>77</v>
      </c>
      <c r="G323" s="47" t="s">
        <v>251</v>
      </c>
      <c r="H323" s="47" t="s">
        <v>85</v>
      </c>
      <c r="I323" s="48"/>
      <c r="J323" s="50"/>
      <c r="K323" s="121">
        <f>7950+300-2300+1500-1400+1+900-510-200-200</f>
        <v>6041</v>
      </c>
      <c r="L323" s="19"/>
      <c r="M323" s="9"/>
      <c r="N323" s="9"/>
      <c r="O323" s="9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</row>
    <row r="324" spans="1:31" s="20" customFormat="1" ht="15.75" customHeight="1">
      <c r="A324" s="133" t="s">
        <v>90</v>
      </c>
      <c r="B324" s="134"/>
      <c r="C324" s="135"/>
      <c r="D324" s="49" t="s">
        <v>375</v>
      </c>
      <c r="E324" s="46" t="s">
        <v>108</v>
      </c>
      <c r="F324" s="46" t="s">
        <v>77</v>
      </c>
      <c r="G324" s="47" t="s">
        <v>251</v>
      </c>
      <c r="H324" s="47" t="s">
        <v>86</v>
      </c>
      <c r="I324" s="48"/>
      <c r="J324" s="50"/>
      <c r="K324" s="121">
        <f>K325</f>
        <v>2810</v>
      </c>
      <c r="L324" s="19"/>
      <c r="M324" s="9"/>
      <c r="N324" s="9"/>
      <c r="O324" s="9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</row>
    <row r="325" spans="1:31" s="20" customFormat="1" ht="29.25" customHeight="1">
      <c r="A325" s="133" t="s">
        <v>222</v>
      </c>
      <c r="B325" s="134"/>
      <c r="C325" s="135"/>
      <c r="D325" s="49" t="s">
        <v>375</v>
      </c>
      <c r="E325" s="46" t="s">
        <v>108</v>
      </c>
      <c r="F325" s="46" t="s">
        <v>77</v>
      </c>
      <c r="G325" s="47" t="s">
        <v>251</v>
      </c>
      <c r="H325" s="47" t="s">
        <v>69</v>
      </c>
      <c r="I325" s="48"/>
      <c r="J325" s="50"/>
      <c r="K325" s="121">
        <f>2300+510</f>
        <v>2810</v>
      </c>
      <c r="L325" s="19"/>
      <c r="M325" s="9"/>
      <c r="N325" s="9"/>
      <c r="O325" s="9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</row>
    <row r="326" spans="1:31" s="20" customFormat="1" ht="19.5" customHeight="1">
      <c r="A326" s="136" t="s">
        <v>542</v>
      </c>
      <c r="B326" s="137"/>
      <c r="C326" s="138"/>
      <c r="D326" s="49" t="s">
        <v>375</v>
      </c>
      <c r="E326" s="46" t="s">
        <v>108</v>
      </c>
      <c r="F326" s="46" t="s">
        <v>77</v>
      </c>
      <c r="G326" s="47" t="s">
        <v>250</v>
      </c>
      <c r="H326" s="47"/>
      <c r="I326" s="48"/>
      <c r="J326" s="50"/>
      <c r="K326" s="121">
        <f>K327</f>
        <v>228.04206</v>
      </c>
      <c r="L326" s="19"/>
      <c r="M326" s="9"/>
      <c r="N326" s="9"/>
      <c r="O326" s="9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</row>
    <row r="327" spans="1:31" s="20" customFormat="1" ht="29.25" customHeight="1">
      <c r="A327" s="136" t="s">
        <v>248</v>
      </c>
      <c r="B327" s="137"/>
      <c r="C327" s="138"/>
      <c r="D327" s="49" t="s">
        <v>375</v>
      </c>
      <c r="E327" s="46" t="s">
        <v>108</v>
      </c>
      <c r="F327" s="46" t="s">
        <v>77</v>
      </c>
      <c r="G327" s="47" t="s">
        <v>251</v>
      </c>
      <c r="H327" s="47"/>
      <c r="I327" s="48"/>
      <c r="J327" s="50"/>
      <c r="K327" s="121">
        <f>K328</f>
        <v>228.04206</v>
      </c>
      <c r="L327" s="19"/>
      <c r="M327" s="9"/>
      <c r="N327" s="9"/>
      <c r="O327" s="9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</row>
    <row r="328" spans="1:31" s="20" customFormat="1" ht="19.5" customHeight="1">
      <c r="A328" s="133" t="s">
        <v>92</v>
      </c>
      <c r="B328" s="134"/>
      <c r="C328" s="135"/>
      <c r="D328" s="49" t="s">
        <v>375</v>
      </c>
      <c r="E328" s="46" t="s">
        <v>108</v>
      </c>
      <c r="F328" s="46" t="s">
        <v>77</v>
      </c>
      <c r="G328" s="47" t="s">
        <v>251</v>
      </c>
      <c r="H328" s="47" t="s">
        <v>88</v>
      </c>
      <c r="I328" s="48"/>
      <c r="J328" s="50"/>
      <c r="K328" s="121">
        <f>K329</f>
        <v>228.04206</v>
      </c>
      <c r="L328" s="19"/>
      <c r="M328" s="9"/>
      <c r="N328" s="9"/>
      <c r="O328" s="9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</row>
    <row r="329" spans="1:31" s="20" customFormat="1" ht="23.25" customHeight="1">
      <c r="A329" s="133" t="s">
        <v>129</v>
      </c>
      <c r="B329" s="134"/>
      <c r="C329" s="135"/>
      <c r="D329" s="49" t="s">
        <v>375</v>
      </c>
      <c r="E329" s="46" t="s">
        <v>108</v>
      </c>
      <c r="F329" s="46" t="s">
        <v>77</v>
      </c>
      <c r="G329" s="47" t="s">
        <v>251</v>
      </c>
      <c r="H329" s="47" t="s">
        <v>85</v>
      </c>
      <c r="I329" s="48"/>
      <c r="J329" s="50"/>
      <c r="K329" s="121">
        <v>228.04206</v>
      </c>
      <c r="L329" s="19"/>
      <c r="M329" s="9"/>
      <c r="N329" s="9"/>
      <c r="O329" s="9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</row>
    <row r="330" spans="1:31" s="18" customFormat="1" ht="24.75" customHeight="1">
      <c r="A330" s="139" t="s">
        <v>252</v>
      </c>
      <c r="B330" s="139"/>
      <c r="C330" s="139"/>
      <c r="D330" s="49" t="s">
        <v>375</v>
      </c>
      <c r="E330" s="46" t="s">
        <v>108</v>
      </c>
      <c r="F330" s="46" t="s">
        <v>77</v>
      </c>
      <c r="G330" s="47" t="s">
        <v>254</v>
      </c>
      <c r="H330" s="47"/>
      <c r="I330" s="48"/>
      <c r="J330" s="50">
        <f>J332</f>
        <v>0</v>
      </c>
      <c r="K330" s="121">
        <f>K331</f>
        <v>11528.22496</v>
      </c>
      <c r="L330" s="17">
        <f>L332</f>
        <v>0</v>
      </c>
      <c r="M330" s="9"/>
      <c r="N330" s="35"/>
      <c r="O330" s="35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</row>
    <row r="331" spans="1:31" s="20" customFormat="1" ht="12.75" customHeight="1">
      <c r="A331" s="139" t="s">
        <v>253</v>
      </c>
      <c r="B331" s="139"/>
      <c r="C331" s="139"/>
      <c r="D331" s="49" t="s">
        <v>375</v>
      </c>
      <c r="E331" s="46" t="s">
        <v>108</v>
      </c>
      <c r="F331" s="46" t="s">
        <v>77</v>
      </c>
      <c r="G331" s="47" t="s">
        <v>255</v>
      </c>
      <c r="H331" s="47"/>
      <c r="I331" s="48"/>
      <c r="J331" s="50"/>
      <c r="K331" s="121">
        <f>K332+K334</f>
        <v>11528.22496</v>
      </c>
      <c r="L331" s="19"/>
      <c r="M331" s="9"/>
      <c r="N331" s="9"/>
      <c r="O331" s="9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</row>
    <row r="332" spans="1:31" s="20" customFormat="1" ht="12.75" customHeight="1">
      <c r="A332" s="139" t="s">
        <v>92</v>
      </c>
      <c r="B332" s="139"/>
      <c r="C332" s="139"/>
      <c r="D332" s="49" t="s">
        <v>375</v>
      </c>
      <c r="E332" s="46" t="s">
        <v>108</v>
      </c>
      <c r="F332" s="46" t="s">
        <v>77</v>
      </c>
      <c r="G332" s="47" t="s">
        <v>255</v>
      </c>
      <c r="H332" s="47" t="s">
        <v>88</v>
      </c>
      <c r="I332" s="48"/>
      <c r="J332" s="50"/>
      <c r="K332" s="121">
        <f>K333</f>
        <v>11441</v>
      </c>
      <c r="L332" s="19"/>
      <c r="M332" s="9"/>
      <c r="N332" s="9"/>
      <c r="O332" s="9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</row>
    <row r="333" spans="1:31" s="20" customFormat="1" ht="12.75" customHeight="1">
      <c r="A333" s="139" t="s">
        <v>129</v>
      </c>
      <c r="B333" s="139"/>
      <c r="C333" s="139"/>
      <c r="D333" s="49" t="s">
        <v>375</v>
      </c>
      <c r="E333" s="46" t="s">
        <v>108</v>
      </c>
      <c r="F333" s="46" t="s">
        <v>77</v>
      </c>
      <c r="G333" s="47" t="s">
        <v>255</v>
      </c>
      <c r="H333" s="47" t="s">
        <v>85</v>
      </c>
      <c r="I333" s="48"/>
      <c r="J333" s="50"/>
      <c r="K333" s="121">
        <f>6161+4100+1600-400+60-80</f>
        <v>11441</v>
      </c>
      <c r="L333" s="19"/>
      <c r="M333" s="9"/>
      <c r="N333" s="9"/>
      <c r="O333" s="9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</row>
    <row r="334" spans="1:31" s="20" customFormat="1" ht="27" customHeight="1">
      <c r="A334" s="133" t="s">
        <v>543</v>
      </c>
      <c r="B334" s="134"/>
      <c r="C334" s="135"/>
      <c r="D334" s="49" t="s">
        <v>375</v>
      </c>
      <c r="E334" s="46" t="s">
        <v>108</v>
      </c>
      <c r="F334" s="46" t="s">
        <v>77</v>
      </c>
      <c r="G334" s="47" t="s">
        <v>254</v>
      </c>
      <c r="H334" s="47"/>
      <c r="I334" s="48"/>
      <c r="J334" s="50"/>
      <c r="K334" s="121">
        <f>K335</f>
        <v>87.22496</v>
      </c>
      <c r="L334" s="19"/>
      <c r="M334" s="9"/>
      <c r="N334" s="9"/>
      <c r="O334" s="9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</row>
    <row r="335" spans="1:31" s="20" customFormat="1" ht="23.25" customHeight="1">
      <c r="A335" s="133" t="s">
        <v>253</v>
      </c>
      <c r="B335" s="134"/>
      <c r="C335" s="135"/>
      <c r="D335" s="49" t="s">
        <v>375</v>
      </c>
      <c r="E335" s="46" t="s">
        <v>108</v>
      </c>
      <c r="F335" s="46" t="s">
        <v>77</v>
      </c>
      <c r="G335" s="47" t="s">
        <v>255</v>
      </c>
      <c r="H335" s="47"/>
      <c r="I335" s="48"/>
      <c r="J335" s="50"/>
      <c r="K335" s="121">
        <f>K336</f>
        <v>87.22496</v>
      </c>
      <c r="L335" s="19"/>
      <c r="M335" s="9"/>
      <c r="N335" s="9"/>
      <c r="O335" s="9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</row>
    <row r="336" spans="1:31" s="20" customFormat="1" ht="18" customHeight="1">
      <c r="A336" s="133" t="s">
        <v>92</v>
      </c>
      <c r="B336" s="134"/>
      <c r="C336" s="135"/>
      <c r="D336" s="49" t="s">
        <v>375</v>
      </c>
      <c r="E336" s="46" t="s">
        <v>108</v>
      </c>
      <c r="F336" s="46" t="s">
        <v>77</v>
      </c>
      <c r="G336" s="47" t="s">
        <v>255</v>
      </c>
      <c r="H336" s="47" t="s">
        <v>88</v>
      </c>
      <c r="I336" s="48"/>
      <c r="J336" s="50"/>
      <c r="K336" s="121">
        <f>K337</f>
        <v>87.22496</v>
      </c>
      <c r="L336" s="19"/>
      <c r="M336" s="9"/>
      <c r="N336" s="9"/>
      <c r="O336" s="9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</row>
    <row r="337" spans="1:31" s="20" customFormat="1" ht="23.25" customHeight="1">
      <c r="A337" s="133" t="s">
        <v>129</v>
      </c>
      <c r="B337" s="134"/>
      <c r="C337" s="135"/>
      <c r="D337" s="49" t="s">
        <v>375</v>
      </c>
      <c r="E337" s="46" t="s">
        <v>108</v>
      </c>
      <c r="F337" s="46" t="s">
        <v>77</v>
      </c>
      <c r="G337" s="47" t="s">
        <v>255</v>
      </c>
      <c r="H337" s="47" t="s">
        <v>85</v>
      </c>
      <c r="I337" s="48"/>
      <c r="J337" s="50"/>
      <c r="K337" s="121">
        <v>87.22496</v>
      </c>
      <c r="L337" s="19"/>
      <c r="M337" s="9"/>
      <c r="N337" s="9"/>
      <c r="O337" s="9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</row>
    <row r="338" spans="1:31" s="18" customFormat="1" ht="12.75" customHeight="1">
      <c r="A338" s="144" t="s">
        <v>256</v>
      </c>
      <c r="B338" s="139"/>
      <c r="C338" s="139"/>
      <c r="D338" s="49" t="s">
        <v>375</v>
      </c>
      <c r="E338" s="46" t="s">
        <v>108</v>
      </c>
      <c r="F338" s="46" t="s">
        <v>77</v>
      </c>
      <c r="G338" s="47" t="s">
        <v>257</v>
      </c>
      <c r="H338" s="47"/>
      <c r="I338" s="48"/>
      <c r="J338" s="50">
        <f>J340</f>
        <v>0</v>
      </c>
      <c r="K338" s="121">
        <f>K339</f>
        <v>2192.5</v>
      </c>
      <c r="L338" s="17">
        <f>L340</f>
        <v>0</v>
      </c>
      <c r="M338" s="9"/>
      <c r="N338" s="35"/>
      <c r="O338" s="35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</row>
    <row r="339" spans="1:31" s="20" customFormat="1" ht="12.75" customHeight="1">
      <c r="A339" s="144" t="s">
        <v>253</v>
      </c>
      <c r="B339" s="144"/>
      <c r="C339" s="144"/>
      <c r="D339" s="49" t="s">
        <v>375</v>
      </c>
      <c r="E339" s="46" t="s">
        <v>108</v>
      </c>
      <c r="F339" s="46" t="s">
        <v>77</v>
      </c>
      <c r="G339" s="47" t="s">
        <v>258</v>
      </c>
      <c r="H339" s="47"/>
      <c r="I339" s="48"/>
      <c r="J339" s="50"/>
      <c r="K339" s="121">
        <f>K340</f>
        <v>2192.5</v>
      </c>
      <c r="L339" s="19"/>
      <c r="M339" s="9"/>
      <c r="N339" s="9"/>
      <c r="O339" s="9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</row>
    <row r="340" spans="1:31" s="20" customFormat="1" ht="12.75" customHeight="1">
      <c r="A340" s="139" t="s">
        <v>92</v>
      </c>
      <c r="B340" s="139"/>
      <c r="C340" s="139"/>
      <c r="D340" s="49" t="s">
        <v>375</v>
      </c>
      <c r="E340" s="46" t="s">
        <v>108</v>
      </c>
      <c r="F340" s="46" t="s">
        <v>77</v>
      </c>
      <c r="G340" s="47" t="s">
        <v>258</v>
      </c>
      <c r="H340" s="47" t="s">
        <v>88</v>
      </c>
      <c r="I340" s="48"/>
      <c r="J340" s="50"/>
      <c r="K340" s="121">
        <f>K341</f>
        <v>2192.5</v>
      </c>
      <c r="L340" s="19"/>
      <c r="M340" s="9"/>
      <c r="N340" s="9"/>
      <c r="O340" s="9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</row>
    <row r="341" spans="1:31" s="20" customFormat="1" ht="12.75" customHeight="1">
      <c r="A341" s="139" t="s">
        <v>129</v>
      </c>
      <c r="B341" s="139"/>
      <c r="C341" s="139"/>
      <c r="D341" s="49" t="s">
        <v>375</v>
      </c>
      <c r="E341" s="46" t="s">
        <v>108</v>
      </c>
      <c r="F341" s="46" t="s">
        <v>77</v>
      </c>
      <c r="G341" s="47" t="s">
        <v>258</v>
      </c>
      <c r="H341" s="47" t="s">
        <v>85</v>
      </c>
      <c r="I341" s="48"/>
      <c r="J341" s="50"/>
      <c r="K341" s="121">
        <f>2222+50+0.5-80</f>
        <v>2192.5</v>
      </c>
      <c r="L341" s="19"/>
      <c r="M341" s="9"/>
      <c r="N341" s="9"/>
      <c r="O341" s="9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</row>
    <row r="342" spans="1:31" s="18" customFormat="1" ht="12.75" customHeight="1">
      <c r="A342" s="144" t="s">
        <v>259</v>
      </c>
      <c r="B342" s="139"/>
      <c r="C342" s="139"/>
      <c r="D342" s="49" t="s">
        <v>375</v>
      </c>
      <c r="E342" s="46" t="s">
        <v>108</v>
      </c>
      <c r="F342" s="46" t="s">
        <v>77</v>
      </c>
      <c r="G342" s="47" t="s">
        <v>260</v>
      </c>
      <c r="H342" s="47"/>
      <c r="I342" s="48"/>
      <c r="J342" s="50">
        <f>J344</f>
        <v>0</v>
      </c>
      <c r="K342" s="121">
        <f>K343</f>
        <v>650</v>
      </c>
      <c r="L342" s="17">
        <f>L344</f>
        <v>0</v>
      </c>
      <c r="M342" s="9"/>
      <c r="N342" s="35"/>
      <c r="O342" s="35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</row>
    <row r="343" spans="1:31" s="20" customFormat="1" ht="12.75" customHeight="1">
      <c r="A343" s="144" t="s">
        <v>253</v>
      </c>
      <c r="B343" s="144"/>
      <c r="C343" s="144"/>
      <c r="D343" s="49" t="s">
        <v>375</v>
      </c>
      <c r="E343" s="46" t="s">
        <v>108</v>
      </c>
      <c r="F343" s="46" t="s">
        <v>77</v>
      </c>
      <c r="G343" s="47" t="s">
        <v>261</v>
      </c>
      <c r="H343" s="47"/>
      <c r="I343" s="48"/>
      <c r="J343" s="50"/>
      <c r="K343" s="121">
        <f>K344</f>
        <v>650</v>
      </c>
      <c r="L343" s="19"/>
      <c r="M343" s="9"/>
      <c r="N343" s="9"/>
      <c r="O343" s="9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</row>
    <row r="344" spans="1:31" s="20" customFormat="1" ht="12.75" customHeight="1">
      <c r="A344" s="139" t="s">
        <v>92</v>
      </c>
      <c r="B344" s="139"/>
      <c r="C344" s="139"/>
      <c r="D344" s="49" t="s">
        <v>375</v>
      </c>
      <c r="E344" s="46" t="s">
        <v>108</v>
      </c>
      <c r="F344" s="46" t="s">
        <v>77</v>
      </c>
      <c r="G344" s="47" t="s">
        <v>261</v>
      </c>
      <c r="H344" s="47" t="s">
        <v>88</v>
      </c>
      <c r="I344" s="48"/>
      <c r="J344" s="50"/>
      <c r="K344" s="121">
        <f>K345</f>
        <v>650</v>
      </c>
      <c r="L344" s="19"/>
      <c r="M344" s="9"/>
      <c r="N344" s="9"/>
      <c r="O344" s="9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</row>
    <row r="345" spans="1:31" s="20" customFormat="1" ht="12.75" customHeight="1">
      <c r="A345" s="139" t="s">
        <v>129</v>
      </c>
      <c r="B345" s="139"/>
      <c r="C345" s="139"/>
      <c r="D345" s="49" t="s">
        <v>375</v>
      </c>
      <c r="E345" s="46" t="s">
        <v>108</v>
      </c>
      <c r="F345" s="46" t="s">
        <v>77</v>
      </c>
      <c r="G345" s="47" t="s">
        <v>261</v>
      </c>
      <c r="H345" s="47" t="s">
        <v>85</v>
      </c>
      <c r="I345" s="48"/>
      <c r="J345" s="50"/>
      <c r="K345" s="121">
        <f>790+150-290</f>
        <v>650</v>
      </c>
      <c r="L345" s="19"/>
      <c r="M345" s="9"/>
      <c r="N345" s="9"/>
      <c r="O345" s="9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</row>
    <row r="346" spans="1:31" s="18" customFormat="1" ht="12.75" customHeight="1">
      <c r="A346" s="139" t="s">
        <v>389</v>
      </c>
      <c r="B346" s="139"/>
      <c r="C346" s="139"/>
      <c r="D346" s="49" t="s">
        <v>375</v>
      </c>
      <c r="E346" s="46" t="s">
        <v>108</v>
      </c>
      <c r="F346" s="46" t="s">
        <v>77</v>
      </c>
      <c r="G346" s="47" t="s">
        <v>262</v>
      </c>
      <c r="H346" s="47"/>
      <c r="I346" s="48"/>
      <c r="J346" s="50">
        <f>J348</f>
        <v>0</v>
      </c>
      <c r="K346" s="121">
        <f>K347</f>
        <v>14838.4841</v>
      </c>
      <c r="L346" s="17">
        <f>L348</f>
        <v>0</v>
      </c>
      <c r="M346" s="9"/>
      <c r="N346" s="35"/>
      <c r="O346" s="35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</row>
    <row r="347" spans="1:31" s="20" customFormat="1" ht="12.75" customHeight="1">
      <c r="A347" s="139" t="s">
        <v>253</v>
      </c>
      <c r="B347" s="139"/>
      <c r="C347" s="139"/>
      <c r="D347" s="49" t="s">
        <v>375</v>
      </c>
      <c r="E347" s="46" t="s">
        <v>108</v>
      </c>
      <c r="F347" s="46" t="s">
        <v>77</v>
      </c>
      <c r="G347" s="47" t="s">
        <v>263</v>
      </c>
      <c r="H347" s="47"/>
      <c r="I347" s="48"/>
      <c r="J347" s="50"/>
      <c r="K347" s="121">
        <f>K348+K350</f>
        <v>14838.4841</v>
      </c>
      <c r="L347" s="19"/>
      <c r="M347" s="9"/>
      <c r="N347" s="9"/>
      <c r="O347" s="9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</row>
    <row r="348" spans="1:31" s="20" customFormat="1" ht="12.75" customHeight="1">
      <c r="A348" s="139" t="s">
        <v>92</v>
      </c>
      <c r="B348" s="139"/>
      <c r="C348" s="139"/>
      <c r="D348" s="49" t="s">
        <v>375</v>
      </c>
      <c r="E348" s="46" t="s">
        <v>108</v>
      </c>
      <c r="F348" s="46" t="s">
        <v>77</v>
      </c>
      <c r="G348" s="47" t="s">
        <v>263</v>
      </c>
      <c r="H348" s="47" t="s">
        <v>88</v>
      </c>
      <c r="I348" s="48"/>
      <c r="J348" s="50"/>
      <c r="K348" s="121">
        <f>K349</f>
        <v>14786.81</v>
      </c>
      <c r="L348" s="19"/>
      <c r="M348" s="9"/>
      <c r="N348" s="9"/>
      <c r="O348" s="9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</row>
    <row r="349" spans="1:31" s="20" customFormat="1" ht="12.75" customHeight="1">
      <c r="A349" s="139" t="s">
        <v>129</v>
      </c>
      <c r="B349" s="139"/>
      <c r="C349" s="139"/>
      <c r="D349" s="49" t="s">
        <v>375</v>
      </c>
      <c r="E349" s="46" t="s">
        <v>108</v>
      </c>
      <c r="F349" s="46" t="s">
        <v>77</v>
      </c>
      <c r="G349" s="47" t="s">
        <v>263</v>
      </c>
      <c r="H349" s="47" t="s">
        <v>85</v>
      </c>
      <c r="I349" s="48"/>
      <c r="J349" s="50"/>
      <c r="K349" s="121">
        <f>10605+300+5257.5-600-449.99-200-225.7+100</f>
        <v>14786.81</v>
      </c>
      <c r="L349" s="19"/>
      <c r="M349" s="9"/>
      <c r="N349" s="9"/>
      <c r="O349" s="9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</row>
    <row r="350" spans="1:31" s="20" customFormat="1" ht="28.5" customHeight="1">
      <c r="A350" s="133" t="s">
        <v>543</v>
      </c>
      <c r="B350" s="134"/>
      <c r="C350" s="135"/>
      <c r="D350" s="49" t="s">
        <v>375</v>
      </c>
      <c r="E350" s="46" t="s">
        <v>108</v>
      </c>
      <c r="F350" s="46" t="s">
        <v>77</v>
      </c>
      <c r="G350" s="47" t="s">
        <v>254</v>
      </c>
      <c r="H350" s="47"/>
      <c r="I350" s="48"/>
      <c r="J350" s="50"/>
      <c r="K350" s="121">
        <f>K351</f>
        <v>51.6741</v>
      </c>
      <c r="L350" s="19"/>
      <c r="M350" s="9"/>
      <c r="N350" s="9"/>
      <c r="O350" s="9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</row>
    <row r="351" spans="1:31" s="20" customFormat="1" ht="22.5" customHeight="1">
      <c r="A351" s="133" t="s">
        <v>253</v>
      </c>
      <c r="B351" s="134"/>
      <c r="C351" s="135"/>
      <c r="D351" s="49" t="s">
        <v>375</v>
      </c>
      <c r="E351" s="46" t="s">
        <v>108</v>
      </c>
      <c r="F351" s="46" t="s">
        <v>77</v>
      </c>
      <c r="G351" s="47" t="s">
        <v>255</v>
      </c>
      <c r="H351" s="47"/>
      <c r="I351" s="48"/>
      <c r="J351" s="50"/>
      <c r="K351" s="121">
        <f>K352</f>
        <v>51.6741</v>
      </c>
      <c r="L351" s="19"/>
      <c r="M351" s="9"/>
      <c r="N351" s="9"/>
      <c r="O351" s="9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</row>
    <row r="352" spans="1:31" s="20" customFormat="1" ht="19.5" customHeight="1">
      <c r="A352" s="133" t="s">
        <v>92</v>
      </c>
      <c r="B352" s="134"/>
      <c r="C352" s="135"/>
      <c r="D352" s="49" t="s">
        <v>375</v>
      </c>
      <c r="E352" s="46" t="s">
        <v>108</v>
      </c>
      <c r="F352" s="46" t="s">
        <v>77</v>
      </c>
      <c r="G352" s="47" t="s">
        <v>255</v>
      </c>
      <c r="H352" s="47" t="s">
        <v>88</v>
      </c>
      <c r="I352" s="48"/>
      <c r="J352" s="50"/>
      <c r="K352" s="121">
        <f>K353</f>
        <v>51.6741</v>
      </c>
      <c r="L352" s="19"/>
      <c r="M352" s="9"/>
      <c r="N352" s="9"/>
      <c r="O352" s="9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</row>
    <row r="353" spans="1:31" s="20" customFormat="1" ht="24" customHeight="1">
      <c r="A353" s="133" t="s">
        <v>129</v>
      </c>
      <c r="B353" s="134"/>
      <c r="C353" s="135"/>
      <c r="D353" s="49" t="s">
        <v>375</v>
      </c>
      <c r="E353" s="46" t="s">
        <v>108</v>
      </c>
      <c r="F353" s="46" t="s">
        <v>77</v>
      </c>
      <c r="G353" s="47" t="s">
        <v>255</v>
      </c>
      <c r="H353" s="47" t="s">
        <v>85</v>
      </c>
      <c r="I353" s="48"/>
      <c r="J353" s="50"/>
      <c r="K353" s="121">
        <v>51.6741</v>
      </c>
      <c r="L353" s="19"/>
      <c r="M353" s="9"/>
      <c r="N353" s="9"/>
      <c r="O353" s="9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</row>
    <row r="354" spans="1:31" s="20" customFormat="1" ht="33" customHeight="1">
      <c r="A354" s="130" t="s">
        <v>562</v>
      </c>
      <c r="B354" s="131"/>
      <c r="C354" s="132"/>
      <c r="D354" s="49" t="s">
        <v>375</v>
      </c>
      <c r="E354" s="46" t="s">
        <v>108</v>
      </c>
      <c r="F354" s="46" t="s">
        <v>77</v>
      </c>
      <c r="G354" s="47" t="s">
        <v>563</v>
      </c>
      <c r="H354" s="47"/>
      <c r="I354" s="48"/>
      <c r="J354" s="50"/>
      <c r="K354" s="121">
        <f>K355+K358</f>
        <v>0</v>
      </c>
      <c r="L354" s="19"/>
      <c r="M354" s="9"/>
      <c r="N354" s="9"/>
      <c r="O354" s="9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</row>
    <row r="355" spans="1:31" s="20" customFormat="1" ht="48.75" customHeight="1" hidden="1">
      <c r="A355" s="130" t="s">
        <v>527</v>
      </c>
      <c r="B355" s="131"/>
      <c r="C355" s="132"/>
      <c r="D355" s="49" t="s">
        <v>375</v>
      </c>
      <c r="E355" s="46" t="s">
        <v>108</v>
      </c>
      <c r="F355" s="46" t="s">
        <v>77</v>
      </c>
      <c r="G355" s="47" t="s">
        <v>564</v>
      </c>
      <c r="H355" s="47"/>
      <c r="I355" s="48"/>
      <c r="J355" s="50"/>
      <c r="K355" s="121">
        <f>K356</f>
        <v>0</v>
      </c>
      <c r="L355" s="19"/>
      <c r="M355" s="9"/>
      <c r="N355" s="9"/>
      <c r="O355" s="9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</row>
    <row r="356" spans="1:31" s="20" customFormat="1" ht="18" customHeight="1" hidden="1">
      <c r="A356" s="133" t="s">
        <v>92</v>
      </c>
      <c r="B356" s="134"/>
      <c r="C356" s="135"/>
      <c r="D356" s="49" t="s">
        <v>375</v>
      </c>
      <c r="E356" s="46" t="s">
        <v>108</v>
      </c>
      <c r="F356" s="46" t="s">
        <v>77</v>
      </c>
      <c r="G356" s="47" t="s">
        <v>564</v>
      </c>
      <c r="H356" s="47" t="s">
        <v>88</v>
      </c>
      <c r="I356" s="48"/>
      <c r="J356" s="50"/>
      <c r="K356" s="121">
        <f>K357</f>
        <v>0</v>
      </c>
      <c r="L356" s="19"/>
      <c r="M356" s="9"/>
      <c r="N356" s="9"/>
      <c r="O356" s="9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</row>
    <row r="357" spans="1:31" s="20" customFormat="1" ht="24.75" customHeight="1" hidden="1">
      <c r="A357" s="133" t="s">
        <v>129</v>
      </c>
      <c r="B357" s="134"/>
      <c r="C357" s="135"/>
      <c r="D357" s="49" t="s">
        <v>375</v>
      </c>
      <c r="E357" s="46" t="s">
        <v>108</v>
      </c>
      <c r="F357" s="46" t="s">
        <v>77</v>
      </c>
      <c r="G357" s="47" t="s">
        <v>564</v>
      </c>
      <c r="H357" s="47" t="s">
        <v>85</v>
      </c>
      <c r="I357" s="48"/>
      <c r="J357" s="50"/>
      <c r="K357" s="121">
        <v>0</v>
      </c>
      <c r="L357" s="19"/>
      <c r="M357" s="9"/>
      <c r="N357" s="9"/>
      <c r="O357" s="9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</row>
    <row r="358" spans="1:31" s="20" customFormat="1" ht="33.75" customHeight="1">
      <c r="A358" s="130" t="s">
        <v>531</v>
      </c>
      <c r="B358" s="131"/>
      <c r="C358" s="132"/>
      <c r="D358" s="49" t="s">
        <v>375</v>
      </c>
      <c r="E358" s="46" t="s">
        <v>108</v>
      </c>
      <c r="F358" s="46" t="s">
        <v>77</v>
      </c>
      <c r="G358" s="47" t="s">
        <v>565</v>
      </c>
      <c r="H358" s="47"/>
      <c r="I358" s="48"/>
      <c r="J358" s="50"/>
      <c r="K358" s="121">
        <f>K359</f>
        <v>0</v>
      </c>
      <c r="L358" s="19"/>
      <c r="M358" s="9"/>
      <c r="N358" s="9"/>
      <c r="O358" s="9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</row>
    <row r="359" spans="1:31" s="20" customFormat="1" ht="20.25" customHeight="1">
      <c r="A359" s="133" t="s">
        <v>92</v>
      </c>
      <c r="B359" s="134"/>
      <c r="C359" s="135"/>
      <c r="D359" s="49" t="s">
        <v>375</v>
      </c>
      <c r="E359" s="46" t="s">
        <v>108</v>
      </c>
      <c r="F359" s="46" t="s">
        <v>77</v>
      </c>
      <c r="G359" s="47" t="s">
        <v>565</v>
      </c>
      <c r="H359" s="47" t="s">
        <v>88</v>
      </c>
      <c r="I359" s="48"/>
      <c r="J359" s="50"/>
      <c r="K359" s="121">
        <f>K360</f>
        <v>0</v>
      </c>
      <c r="L359" s="19"/>
      <c r="M359" s="9"/>
      <c r="N359" s="9"/>
      <c r="O359" s="9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</row>
    <row r="360" spans="1:31" s="20" customFormat="1" ht="21.75" customHeight="1">
      <c r="A360" s="133" t="s">
        <v>129</v>
      </c>
      <c r="B360" s="134"/>
      <c r="C360" s="135"/>
      <c r="D360" s="49" t="s">
        <v>375</v>
      </c>
      <c r="E360" s="46" t="s">
        <v>108</v>
      </c>
      <c r="F360" s="46" t="s">
        <v>77</v>
      </c>
      <c r="G360" s="47" t="s">
        <v>565</v>
      </c>
      <c r="H360" s="47" t="s">
        <v>85</v>
      </c>
      <c r="I360" s="48"/>
      <c r="J360" s="50"/>
      <c r="K360" s="121">
        <f>3395.63-3395.63</f>
        <v>0</v>
      </c>
      <c r="L360" s="19"/>
      <c r="M360" s="9"/>
      <c r="N360" s="9"/>
      <c r="O360" s="9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</row>
    <row r="361" spans="1:31" s="29" customFormat="1" ht="12.75" customHeight="1">
      <c r="A361" s="149" t="s">
        <v>461</v>
      </c>
      <c r="B361" s="149"/>
      <c r="C361" s="149"/>
      <c r="D361" s="49" t="s">
        <v>375</v>
      </c>
      <c r="E361" s="46" t="s">
        <v>108</v>
      </c>
      <c r="F361" s="46" t="s">
        <v>77</v>
      </c>
      <c r="G361" s="47" t="s">
        <v>326</v>
      </c>
      <c r="H361" s="60"/>
      <c r="I361" s="61"/>
      <c r="J361" s="63"/>
      <c r="K361" s="121">
        <f>K362+K366</f>
        <v>0</v>
      </c>
      <c r="L361" s="94"/>
      <c r="M361" s="9"/>
      <c r="N361" s="37"/>
      <c r="O361" s="37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</row>
    <row r="362" spans="1:31" s="29" customFormat="1" ht="12.75" customHeight="1" hidden="1">
      <c r="A362" s="149" t="s">
        <v>359</v>
      </c>
      <c r="B362" s="149"/>
      <c r="C362" s="149"/>
      <c r="D362" s="49" t="s">
        <v>375</v>
      </c>
      <c r="E362" s="46" t="s">
        <v>108</v>
      </c>
      <c r="F362" s="46" t="s">
        <v>77</v>
      </c>
      <c r="G362" s="47" t="s">
        <v>361</v>
      </c>
      <c r="H362" s="60"/>
      <c r="I362" s="61"/>
      <c r="J362" s="63"/>
      <c r="K362" s="121">
        <f>K363</f>
        <v>0</v>
      </c>
      <c r="L362" s="94"/>
      <c r="M362" s="9"/>
      <c r="N362" s="37"/>
      <c r="O362" s="37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</row>
    <row r="363" spans="1:31" s="20" customFormat="1" ht="12.75" customHeight="1" hidden="1">
      <c r="A363" s="144" t="s">
        <v>265</v>
      </c>
      <c r="B363" s="139"/>
      <c r="C363" s="139"/>
      <c r="D363" s="49" t="s">
        <v>375</v>
      </c>
      <c r="E363" s="46" t="s">
        <v>108</v>
      </c>
      <c r="F363" s="46" t="s">
        <v>77</v>
      </c>
      <c r="G363" s="47" t="s">
        <v>362</v>
      </c>
      <c r="H363" s="47"/>
      <c r="I363" s="48"/>
      <c r="J363" s="51">
        <f>J364</f>
        <v>0</v>
      </c>
      <c r="K363" s="121">
        <f>K364</f>
        <v>0</v>
      </c>
      <c r="L363" s="24" t="e">
        <f>#REF!-J363</f>
        <v>#REF!</v>
      </c>
      <c r="M363" s="9"/>
      <c r="N363" s="9"/>
      <c r="O363" s="9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</row>
    <row r="364" spans="1:31" s="29" customFormat="1" ht="12.75" customHeight="1" hidden="1">
      <c r="A364" s="139" t="s">
        <v>92</v>
      </c>
      <c r="B364" s="139"/>
      <c r="C364" s="139"/>
      <c r="D364" s="49" t="s">
        <v>375</v>
      </c>
      <c r="E364" s="46" t="s">
        <v>108</v>
      </c>
      <c r="F364" s="46" t="s">
        <v>77</v>
      </c>
      <c r="G364" s="47" t="s">
        <v>362</v>
      </c>
      <c r="H364" s="47" t="s">
        <v>88</v>
      </c>
      <c r="I364" s="61"/>
      <c r="J364" s="63"/>
      <c r="K364" s="121">
        <f>K365</f>
        <v>0</v>
      </c>
      <c r="L364" s="94"/>
      <c r="M364" s="9"/>
      <c r="N364" s="37"/>
      <c r="O364" s="37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</row>
    <row r="365" spans="1:31" s="29" customFormat="1" ht="12.75" customHeight="1" hidden="1">
      <c r="A365" s="139" t="s">
        <v>129</v>
      </c>
      <c r="B365" s="139"/>
      <c r="C365" s="139"/>
      <c r="D365" s="49" t="s">
        <v>375</v>
      </c>
      <c r="E365" s="46" t="s">
        <v>108</v>
      </c>
      <c r="F365" s="46" t="s">
        <v>77</v>
      </c>
      <c r="G365" s="47" t="s">
        <v>362</v>
      </c>
      <c r="H365" s="47" t="s">
        <v>85</v>
      </c>
      <c r="I365" s="61"/>
      <c r="J365" s="63"/>
      <c r="K365" s="121">
        <f>1900-1900</f>
        <v>0</v>
      </c>
      <c r="L365" s="94"/>
      <c r="M365" s="9"/>
      <c r="N365" s="37"/>
      <c r="O365" s="37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</row>
    <row r="366" spans="1:31" s="29" customFormat="1" ht="12.75" customHeight="1">
      <c r="A366" s="149" t="s">
        <v>360</v>
      </c>
      <c r="B366" s="149"/>
      <c r="C366" s="149"/>
      <c r="D366" s="49" t="s">
        <v>375</v>
      </c>
      <c r="E366" s="46" t="s">
        <v>108</v>
      </c>
      <c r="F366" s="46" t="s">
        <v>77</v>
      </c>
      <c r="G366" s="47" t="s">
        <v>363</v>
      </c>
      <c r="H366" s="60"/>
      <c r="I366" s="61"/>
      <c r="J366" s="63"/>
      <c r="K366" s="121">
        <f>K367</f>
        <v>0</v>
      </c>
      <c r="L366" s="94"/>
      <c r="M366" s="9"/>
      <c r="N366" s="37"/>
      <c r="O366" s="37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</row>
    <row r="367" spans="1:31" s="20" customFormat="1" ht="12.75" customHeight="1">
      <c r="A367" s="144" t="s">
        <v>265</v>
      </c>
      <c r="B367" s="139"/>
      <c r="C367" s="139"/>
      <c r="D367" s="49" t="s">
        <v>375</v>
      </c>
      <c r="E367" s="46" t="s">
        <v>108</v>
      </c>
      <c r="F367" s="46" t="s">
        <v>77</v>
      </c>
      <c r="G367" s="47" t="s">
        <v>364</v>
      </c>
      <c r="H367" s="47"/>
      <c r="I367" s="48"/>
      <c r="J367" s="51">
        <f>J368</f>
        <v>0</v>
      </c>
      <c r="K367" s="121">
        <f>K368</f>
        <v>0</v>
      </c>
      <c r="L367" s="24" t="e">
        <f>#REF!-J367</f>
        <v>#REF!</v>
      </c>
      <c r="M367" s="9"/>
      <c r="N367" s="9"/>
      <c r="O367" s="9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</row>
    <row r="368" spans="1:31" s="29" customFormat="1" ht="12.75" customHeight="1">
      <c r="A368" s="139" t="s">
        <v>92</v>
      </c>
      <c r="B368" s="139"/>
      <c r="C368" s="139"/>
      <c r="D368" s="49" t="s">
        <v>375</v>
      </c>
      <c r="E368" s="46" t="s">
        <v>108</v>
      </c>
      <c r="F368" s="46" t="s">
        <v>77</v>
      </c>
      <c r="G368" s="47" t="s">
        <v>364</v>
      </c>
      <c r="H368" s="47" t="s">
        <v>88</v>
      </c>
      <c r="I368" s="61"/>
      <c r="J368" s="63"/>
      <c r="K368" s="121">
        <f>K369</f>
        <v>0</v>
      </c>
      <c r="L368" s="94"/>
      <c r="M368" s="9"/>
      <c r="N368" s="37"/>
      <c r="O368" s="37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</row>
    <row r="369" spans="1:31" s="29" customFormat="1" ht="12.75" customHeight="1">
      <c r="A369" s="139" t="s">
        <v>129</v>
      </c>
      <c r="B369" s="139"/>
      <c r="C369" s="139"/>
      <c r="D369" s="49" t="s">
        <v>375</v>
      </c>
      <c r="E369" s="46" t="s">
        <v>108</v>
      </c>
      <c r="F369" s="46" t="s">
        <v>77</v>
      </c>
      <c r="G369" s="47" t="s">
        <v>364</v>
      </c>
      <c r="H369" s="47" t="s">
        <v>85</v>
      </c>
      <c r="I369" s="61"/>
      <c r="J369" s="63"/>
      <c r="K369" s="121">
        <f>1000-1000</f>
        <v>0</v>
      </c>
      <c r="L369" s="94"/>
      <c r="M369" s="9"/>
      <c r="N369" s="37"/>
      <c r="O369" s="37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</row>
    <row r="370" spans="1:31" s="20" customFormat="1" ht="45.75" customHeight="1" hidden="1">
      <c r="A370" s="148" t="s">
        <v>445</v>
      </c>
      <c r="B370" s="131"/>
      <c r="C370" s="132"/>
      <c r="D370" s="49" t="s">
        <v>375</v>
      </c>
      <c r="E370" s="46" t="s">
        <v>108</v>
      </c>
      <c r="F370" s="46" t="s">
        <v>77</v>
      </c>
      <c r="G370" s="47" t="s">
        <v>267</v>
      </c>
      <c r="H370" s="47"/>
      <c r="I370" s="48"/>
      <c r="J370" s="50"/>
      <c r="K370" s="121">
        <f>K371+K375</f>
        <v>0</v>
      </c>
      <c r="L370" s="19"/>
      <c r="M370" s="9"/>
      <c r="N370" s="9"/>
      <c r="O370" s="9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</row>
    <row r="371" spans="1:31" s="20" customFormat="1" ht="12.75" customHeight="1" hidden="1">
      <c r="A371" s="139" t="s">
        <v>264</v>
      </c>
      <c r="B371" s="139"/>
      <c r="C371" s="139"/>
      <c r="D371" s="49" t="s">
        <v>375</v>
      </c>
      <c r="E371" s="46" t="s">
        <v>108</v>
      </c>
      <c r="F371" s="46" t="s">
        <v>77</v>
      </c>
      <c r="G371" s="47" t="s">
        <v>268</v>
      </c>
      <c r="H371" s="47"/>
      <c r="I371" s="48"/>
      <c r="J371" s="50"/>
      <c r="K371" s="121">
        <f>K372</f>
        <v>0</v>
      </c>
      <c r="L371" s="19"/>
      <c r="M371" s="9"/>
      <c r="N371" s="9"/>
      <c r="O371" s="9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</row>
    <row r="372" spans="1:31" s="20" customFormat="1" ht="12.75" customHeight="1" hidden="1">
      <c r="A372" s="139" t="s">
        <v>265</v>
      </c>
      <c r="B372" s="139"/>
      <c r="C372" s="139"/>
      <c r="D372" s="49" t="s">
        <v>375</v>
      </c>
      <c r="E372" s="46" t="s">
        <v>269</v>
      </c>
      <c r="F372" s="46" t="s">
        <v>270</v>
      </c>
      <c r="G372" s="47" t="s">
        <v>495</v>
      </c>
      <c r="H372" s="47"/>
      <c r="I372" s="48"/>
      <c r="J372" s="50"/>
      <c r="K372" s="121">
        <f>K373</f>
        <v>0</v>
      </c>
      <c r="L372" s="19"/>
      <c r="M372" s="9"/>
      <c r="N372" s="9"/>
      <c r="O372" s="9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</row>
    <row r="373" spans="1:31" s="20" customFormat="1" ht="12.75" customHeight="1" hidden="1">
      <c r="A373" s="139" t="s">
        <v>92</v>
      </c>
      <c r="B373" s="139"/>
      <c r="C373" s="139"/>
      <c r="D373" s="49" t="s">
        <v>375</v>
      </c>
      <c r="E373" s="46" t="s">
        <v>269</v>
      </c>
      <c r="F373" s="46" t="s">
        <v>270</v>
      </c>
      <c r="G373" s="47" t="s">
        <v>495</v>
      </c>
      <c r="H373" s="47" t="s">
        <v>88</v>
      </c>
      <c r="I373" s="48"/>
      <c r="J373" s="50"/>
      <c r="K373" s="121">
        <f>K374</f>
        <v>0</v>
      </c>
      <c r="L373" s="19"/>
      <c r="M373" s="9"/>
      <c r="N373" s="9"/>
      <c r="O373" s="9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</row>
    <row r="374" spans="1:31" s="20" customFormat="1" ht="12.75" customHeight="1" hidden="1">
      <c r="A374" s="139" t="s">
        <v>129</v>
      </c>
      <c r="B374" s="139"/>
      <c r="C374" s="139"/>
      <c r="D374" s="49" t="s">
        <v>375</v>
      </c>
      <c r="E374" s="46" t="s">
        <v>269</v>
      </c>
      <c r="F374" s="46" t="s">
        <v>270</v>
      </c>
      <c r="G374" s="47" t="s">
        <v>495</v>
      </c>
      <c r="H374" s="47" t="s">
        <v>85</v>
      </c>
      <c r="I374" s="48"/>
      <c r="J374" s="50"/>
      <c r="K374" s="121">
        <v>0</v>
      </c>
      <c r="L374" s="19"/>
      <c r="M374" s="9"/>
      <c r="N374" s="9"/>
      <c r="O374" s="9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</row>
    <row r="375" spans="1:31" s="20" customFormat="1" ht="12.75" customHeight="1" hidden="1">
      <c r="A375" s="139" t="s">
        <v>266</v>
      </c>
      <c r="B375" s="139"/>
      <c r="C375" s="139"/>
      <c r="D375" s="49" t="s">
        <v>375</v>
      </c>
      <c r="E375" s="46" t="s">
        <v>269</v>
      </c>
      <c r="F375" s="46" t="s">
        <v>270</v>
      </c>
      <c r="G375" s="47" t="s">
        <v>271</v>
      </c>
      <c r="H375" s="47"/>
      <c r="I375" s="48"/>
      <c r="J375" s="50"/>
      <c r="K375" s="121">
        <f>K376</f>
        <v>0</v>
      </c>
      <c r="L375" s="19"/>
      <c r="M375" s="9"/>
      <c r="N375" s="9"/>
      <c r="O375" s="9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</row>
    <row r="376" spans="1:31" s="20" customFormat="1" ht="12.75" hidden="1">
      <c r="A376" s="139" t="s">
        <v>265</v>
      </c>
      <c r="B376" s="139"/>
      <c r="C376" s="139"/>
      <c r="D376" s="49" t="s">
        <v>375</v>
      </c>
      <c r="E376" s="46" t="s">
        <v>269</v>
      </c>
      <c r="F376" s="46" t="s">
        <v>270</v>
      </c>
      <c r="G376" s="47" t="s">
        <v>272</v>
      </c>
      <c r="H376" s="47"/>
      <c r="I376" s="48"/>
      <c r="J376" s="50"/>
      <c r="K376" s="121">
        <f>K377</f>
        <v>0</v>
      </c>
      <c r="L376" s="19"/>
      <c r="M376" s="9"/>
      <c r="N376" s="9"/>
      <c r="O376" s="9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</row>
    <row r="377" spans="1:31" s="20" customFormat="1" ht="12.75" hidden="1">
      <c r="A377" s="139" t="s">
        <v>92</v>
      </c>
      <c r="B377" s="139"/>
      <c r="C377" s="139"/>
      <c r="D377" s="49" t="s">
        <v>375</v>
      </c>
      <c r="E377" s="46" t="s">
        <v>269</v>
      </c>
      <c r="F377" s="46" t="s">
        <v>270</v>
      </c>
      <c r="G377" s="47" t="s">
        <v>272</v>
      </c>
      <c r="H377" s="47" t="s">
        <v>88</v>
      </c>
      <c r="I377" s="48"/>
      <c r="J377" s="50"/>
      <c r="K377" s="121">
        <f>K378</f>
        <v>0</v>
      </c>
      <c r="L377" s="19"/>
      <c r="M377" s="9"/>
      <c r="N377" s="9"/>
      <c r="O377" s="9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</row>
    <row r="378" spans="1:31" s="20" customFormat="1" ht="12.75" customHeight="1" hidden="1">
      <c r="A378" s="139" t="s">
        <v>129</v>
      </c>
      <c r="B378" s="139"/>
      <c r="C378" s="139"/>
      <c r="D378" s="49" t="s">
        <v>375</v>
      </c>
      <c r="E378" s="46" t="s">
        <v>269</v>
      </c>
      <c r="F378" s="46" t="s">
        <v>270</v>
      </c>
      <c r="G378" s="47" t="s">
        <v>272</v>
      </c>
      <c r="H378" s="47" t="s">
        <v>85</v>
      </c>
      <c r="I378" s="48"/>
      <c r="J378" s="50"/>
      <c r="K378" s="121">
        <f>2533.01-2533.01</f>
        <v>0</v>
      </c>
      <c r="L378" s="19"/>
      <c r="M378" s="9"/>
      <c r="N378" s="9"/>
      <c r="O378" s="9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</row>
    <row r="379" spans="1:31" s="20" customFormat="1" ht="12.75" customHeight="1" hidden="1">
      <c r="A379" s="144" t="s">
        <v>96</v>
      </c>
      <c r="B379" s="144"/>
      <c r="C379" s="144"/>
      <c r="D379" s="49" t="s">
        <v>375</v>
      </c>
      <c r="E379" s="46" t="s">
        <v>108</v>
      </c>
      <c r="F379" s="46" t="s">
        <v>77</v>
      </c>
      <c r="G379" s="47" t="s">
        <v>160</v>
      </c>
      <c r="H379" s="47"/>
      <c r="I379" s="48"/>
      <c r="J379" s="68">
        <f>J380</f>
        <v>0</v>
      </c>
      <c r="K379" s="121">
        <f>K380+K383+K386</f>
        <v>0</v>
      </c>
      <c r="L379" s="27">
        <f>L380</f>
        <v>0</v>
      </c>
      <c r="M379" s="9"/>
      <c r="N379" s="9"/>
      <c r="O379" s="9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</row>
    <row r="380" spans="1:31" s="18" customFormat="1" ht="12.75" customHeight="1" hidden="1">
      <c r="A380" s="144" t="s">
        <v>147</v>
      </c>
      <c r="B380" s="144"/>
      <c r="C380" s="144"/>
      <c r="D380" s="49" t="s">
        <v>375</v>
      </c>
      <c r="E380" s="46" t="s">
        <v>108</v>
      </c>
      <c r="F380" s="46" t="s">
        <v>77</v>
      </c>
      <c r="G380" s="47" t="s">
        <v>273</v>
      </c>
      <c r="H380" s="47"/>
      <c r="I380" s="48"/>
      <c r="J380" s="50">
        <f>J382</f>
        <v>0</v>
      </c>
      <c r="K380" s="121">
        <f>K381</f>
        <v>0</v>
      </c>
      <c r="L380" s="17">
        <f>L382</f>
        <v>0</v>
      </c>
      <c r="M380" s="9"/>
      <c r="N380" s="35"/>
      <c r="O380" s="35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</row>
    <row r="381" spans="1:31" s="20" customFormat="1" ht="13.5" customHeight="1" hidden="1">
      <c r="A381" s="139" t="s">
        <v>92</v>
      </c>
      <c r="B381" s="139"/>
      <c r="C381" s="139"/>
      <c r="D381" s="49" t="s">
        <v>375</v>
      </c>
      <c r="E381" s="46" t="s">
        <v>108</v>
      </c>
      <c r="F381" s="46" t="s">
        <v>77</v>
      </c>
      <c r="G381" s="47" t="s">
        <v>273</v>
      </c>
      <c r="H381" s="47" t="s">
        <v>88</v>
      </c>
      <c r="I381" s="48"/>
      <c r="J381" s="50"/>
      <c r="K381" s="121">
        <f>K382</f>
        <v>0</v>
      </c>
      <c r="L381" s="19"/>
      <c r="M381" s="9"/>
      <c r="N381" s="9"/>
      <c r="O381" s="9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</row>
    <row r="382" spans="1:31" s="20" customFormat="1" ht="14.25" customHeight="1" hidden="1">
      <c r="A382" s="139" t="s">
        <v>129</v>
      </c>
      <c r="B382" s="139"/>
      <c r="C382" s="139"/>
      <c r="D382" s="49" t="s">
        <v>375</v>
      </c>
      <c r="E382" s="46" t="s">
        <v>108</v>
      </c>
      <c r="F382" s="46" t="s">
        <v>77</v>
      </c>
      <c r="G382" s="47" t="s">
        <v>273</v>
      </c>
      <c r="H382" s="47" t="s">
        <v>85</v>
      </c>
      <c r="I382" s="48"/>
      <c r="J382" s="50"/>
      <c r="K382" s="121">
        <v>0</v>
      </c>
      <c r="L382" s="19"/>
      <c r="M382" s="9"/>
      <c r="N382" s="9"/>
      <c r="O382" s="9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</row>
    <row r="383" spans="1:31" s="18" customFormat="1" ht="27.75" customHeight="1" hidden="1">
      <c r="A383" s="139" t="s">
        <v>148</v>
      </c>
      <c r="B383" s="139"/>
      <c r="C383" s="139"/>
      <c r="D383" s="49" t="s">
        <v>375</v>
      </c>
      <c r="E383" s="46" t="s">
        <v>108</v>
      </c>
      <c r="F383" s="46" t="s">
        <v>77</v>
      </c>
      <c r="G383" s="47" t="s">
        <v>274</v>
      </c>
      <c r="H383" s="47"/>
      <c r="I383" s="48"/>
      <c r="J383" s="50">
        <f>J385</f>
        <v>0</v>
      </c>
      <c r="K383" s="121">
        <f>K384</f>
        <v>0</v>
      </c>
      <c r="L383" s="17">
        <f>L385</f>
        <v>0</v>
      </c>
      <c r="M383" s="9"/>
      <c r="N383" s="35"/>
      <c r="O383" s="35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</row>
    <row r="384" spans="1:31" s="20" customFormat="1" ht="13.5" customHeight="1" hidden="1">
      <c r="A384" s="139" t="s">
        <v>92</v>
      </c>
      <c r="B384" s="139"/>
      <c r="C384" s="139"/>
      <c r="D384" s="49" t="s">
        <v>375</v>
      </c>
      <c r="E384" s="46" t="s">
        <v>108</v>
      </c>
      <c r="F384" s="46" t="s">
        <v>77</v>
      </c>
      <c r="G384" s="47" t="s">
        <v>274</v>
      </c>
      <c r="H384" s="47" t="s">
        <v>88</v>
      </c>
      <c r="I384" s="48"/>
      <c r="J384" s="50"/>
      <c r="K384" s="121">
        <f>K385</f>
        <v>0</v>
      </c>
      <c r="L384" s="19"/>
      <c r="M384" s="9"/>
      <c r="N384" s="9"/>
      <c r="O384" s="9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</row>
    <row r="385" spans="1:31" s="20" customFormat="1" ht="13.5" customHeight="1" hidden="1">
      <c r="A385" s="139" t="s">
        <v>129</v>
      </c>
      <c r="B385" s="139"/>
      <c r="C385" s="139"/>
      <c r="D385" s="49" t="s">
        <v>375</v>
      </c>
      <c r="E385" s="46" t="s">
        <v>108</v>
      </c>
      <c r="F385" s="46" t="s">
        <v>77</v>
      </c>
      <c r="G385" s="47" t="s">
        <v>274</v>
      </c>
      <c r="H385" s="47" t="s">
        <v>85</v>
      </c>
      <c r="I385" s="48"/>
      <c r="J385" s="50"/>
      <c r="K385" s="121">
        <v>0</v>
      </c>
      <c r="L385" s="19"/>
      <c r="M385" s="9"/>
      <c r="N385" s="9"/>
      <c r="O385" s="9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</row>
    <row r="386" spans="1:31" s="18" customFormat="1" ht="12.75" customHeight="1" hidden="1">
      <c r="A386" s="139" t="s">
        <v>149</v>
      </c>
      <c r="B386" s="139"/>
      <c r="C386" s="139"/>
      <c r="D386" s="49" t="s">
        <v>375</v>
      </c>
      <c r="E386" s="46" t="s">
        <v>108</v>
      </c>
      <c r="F386" s="46" t="s">
        <v>77</v>
      </c>
      <c r="G386" s="47" t="s">
        <v>275</v>
      </c>
      <c r="H386" s="47"/>
      <c r="I386" s="48"/>
      <c r="J386" s="50">
        <f>J388</f>
        <v>0</v>
      </c>
      <c r="K386" s="121">
        <f>K387</f>
        <v>0</v>
      </c>
      <c r="L386" s="17">
        <f>L388</f>
        <v>0</v>
      </c>
      <c r="M386" s="9"/>
      <c r="N386" s="35"/>
      <c r="O386" s="35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</row>
    <row r="387" spans="1:31" s="20" customFormat="1" ht="13.5" customHeight="1" hidden="1">
      <c r="A387" s="139" t="s">
        <v>92</v>
      </c>
      <c r="B387" s="139"/>
      <c r="C387" s="139"/>
      <c r="D387" s="49" t="s">
        <v>375</v>
      </c>
      <c r="E387" s="46" t="s">
        <v>108</v>
      </c>
      <c r="F387" s="46" t="s">
        <v>77</v>
      </c>
      <c r="G387" s="47" t="s">
        <v>275</v>
      </c>
      <c r="H387" s="47" t="s">
        <v>88</v>
      </c>
      <c r="I387" s="48"/>
      <c r="J387" s="50"/>
      <c r="K387" s="121">
        <f>K388</f>
        <v>0</v>
      </c>
      <c r="L387" s="19"/>
      <c r="M387" s="9"/>
      <c r="N387" s="9"/>
      <c r="O387" s="9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</row>
    <row r="388" spans="1:31" s="20" customFormat="1" ht="13.5" customHeight="1" hidden="1">
      <c r="A388" s="139" t="s">
        <v>129</v>
      </c>
      <c r="B388" s="139"/>
      <c r="C388" s="139"/>
      <c r="D388" s="49" t="s">
        <v>375</v>
      </c>
      <c r="E388" s="46" t="s">
        <v>108</v>
      </c>
      <c r="F388" s="46" t="s">
        <v>77</v>
      </c>
      <c r="G388" s="47" t="s">
        <v>275</v>
      </c>
      <c r="H388" s="47" t="s">
        <v>85</v>
      </c>
      <c r="I388" s="48"/>
      <c r="J388" s="50"/>
      <c r="K388" s="121">
        <v>0</v>
      </c>
      <c r="L388" s="19"/>
      <c r="M388" s="9"/>
      <c r="N388" s="9"/>
      <c r="O388" s="9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</row>
    <row r="389" spans="1:31" s="20" customFormat="1" ht="25.5" customHeight="1" hidden="1">
      <c r="A389" s="139" t="s">
        <v>491</v>
      </c>
      <c r="B389" s="139"/>
      <c r="C389" s="139"/>
      <c r="D389" s="49" t="s">
        <v>375</v>
      </c>
      <c r="E389" s="46" t="s">
        <v>108</v>
      </c>
      <c r="F389" s="46" t="s">
        <v>77</v>
      </c>
      <c r="G389" s="47" t="s">
        <v>174</v>
      </c>
      <c r="H389" s="47"/>
      <c r="I389" s="48"/>
      <c r="J389" s="50">
        <f>J391</f>
        <v>20</v>
      </c>
      <c r="K389" s="121">
        <f>K390</f>
        <v>0</v>
      </c>
      <c r="L389" s="19" t="e">
        <f>L391</f>
        <v>#REF!</v>
      </c>
      <c r="M389" s="9"/>
      <c r="N389" s="9"/>
      <c r="O389" s="9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</row>
    <row r="390" spans="1:31" s="20" customFormat="1" ht="25.5" customHeight="1" hidden="1">
      <c r="A390" s="133" t="s">
        <v>388</v>
      </c>
      <c r="B390" s="134"/>
      <c r="C390" s="135"/>
      <c r="D390" s="49" t="s">
        <v>375</v>
      </c>
      <c r="E390" s="46" t="s">
        <v>108</v>
      </c>
      <c r="F390" s="46" t="s">
        <v>77</v>
      </c>
      <c r="G390" s="47" t="s">
        <v>176</v>
      </c>
      <c r="H390" s="47"/>
      <c r="I390" s="48"/>
      <c r="J390" s="50">
        <f aca="true" t="shared" si="5" ref="J390:L391">J391</f>
        <v>20</v>
      </c>
      <c r="K390" s="121">
        <f>K391</f>
        <v>0</v>
      </c>
      <c r="L390" s="19" t="e">
        <f t="shared" si="5"/>
        <v>#REF!</v>
      </c>
      <c r="M390" s="9"/>
      <c r="N390" s="9"/>
      <c r="O390" s="9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</row>
    <row r="391" spans="1:31" s="20" customFormat="1" ht="25.5" customHeight="1" hidden="1">
      <c r="A391" s="133" t="s">
        <v>177</v>
      </c>
      <c r="B391" s="134"/>
      <c r="C391" s="135"/>
      <c r="D391" s="49" t="s">
        <v>375</v>
      </c>
      <c r="E391" s="46" t="s">
        <v>108</v>
      </c>
      <c r="F391" s="46" t="s">
        <v>77</v>
      </c>
      <c r="G391" s="47" t="s">
        <v>499</v>
      </c>
      <c r="H391" s="47"/>
      <c r="I391" s="48"/>
      <c r="J391" s="50">
        <f t="shared" si="5"/>
        <v>20</v>
      </c>
      <c r="K391" s="121">
        <f>K392</f>
        <v>0</v>
      </c>
      <c r="L391" s="19" t="e">
        <f t="shared" si="5"/>
        <v>#REF!</v>
      </c>
      <c r="M391" s="9"/>
      <c r="N391" s="9"/>
      <c r="O391" s="9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</row>
    <row r="392" spans="1:31" s="20" customFormat="1" ht="13.5" customHeight="1" hidden="1">
      <c r="A392" s="139" t="s">
        <v>92</v>
      </c>
      <c r="B392" s="139"/>
      <c r="C392" s="139"/>
      <c r="D392" s="49" t="s">
        <v>375</v>
      </c>
      <c r="E392" s="46" t="s">
        <v>108</v>
      </c>
      <c r="F392" s="46" t="s">
        <v>77</v>
      </c>
      <c r="G392" s="47" t="s">
        <v>499</v>
      </c>
      <c r="H392" s="47" t="s">
        <v>88</v>
      </c>
      <c r="I392" s="48"/>
      <c r="J392" s="50">
        <v>20</v>
      </c>
      <c r="K392" s="121">
        <f>K393</f>
        <v>0</v>
      </c>
      <c r="L392" s="19" t="e">
        <f>#REF!-J392</f>
        <v>#REF!</v>
      </c>
      <c r="M392" s="9"/>
      <c r="N392" s="9"/>
      <c r="O392" s="9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</row>
    <row r="393" spans="1:31" s="20" customFormat="1" ht="12.75" customHeight="1" hidden="1">
      <c r="A393" s="139" t="s">
        <v>129</v>
      </c>
      <c r="B393" s="139"/>
      <c r="C393" s="139"/>
      <c r="D393" s="49" t="s">
        <v>375</v>
      </c>
      <c r="E393" s="46" t="s">
        <v>108</v>
      </c>
      <c r="F393" s="46" t="s">
        <v>77</v>
      </c>
      <c r="G393" s="47" t="s">
        <v>499</v>
      </c>
      <c r="H393" s="47" t="s">
        <v>85</v>
      </c>
      <c r="I393" s="48"/>
      <c r="J393" s="50"/>
      <c r="K393" s="121">
        <f>280-280</f>
        <v>0</v>
      </c>
      <c r="L393" s="19"/>
      <c r="M393" s="9"/>
      <c r="N393" s="9"/>
      <c r="O393" s="9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</row>
    <row r="394" spans="1:31" s="29" customFormat="1" ht="38.25" customHeight="1" hidden="1">
      <c r="A394" s="149" t="s">
        <v>369</v>
      </c>
      <c r="B394" s="149"/>
      <c r="C394" s="149"/>
      <c r="D394" s="49" t="s">
        <v>375</v>
      </c>
      <c r="E394" s="46" t="s">
        <v>108</v>
      </c>
      <c r="F394" s="46" t="s">
        <v>77</v>
      </c>
      <c r="G394" s="47" t="s">
        <v>357</v>
      </c>
      <c r="H394" s="60"/>
      <c r="I394" s="61"/>
      <c r="J394" s="63"/>
      <c r="K394" s="121">
        <f>K395</f>
        <v>0</v>
      </c>
      <c r="L394" s="94"/>
      <c r="M394" s="9"/>
      <c r="N394" s="37"/>
      <c r="O394" s="37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</row>
    <row r="395" spans="1:31" s="29" customFormat="1" ht="12.75" customHeight="1" hidden="1">
      <c r="A395" s="149" t="s">
        <v>376</v>
      </c>
      <c r="B395" s="149"/>
      <c r="C395" s="149"/>
      <c r="D395" s="49" t="s">
        <v>375</v>
      </c>
      <c r="E395" s="46" t="s">
        <v>108</v>
      </c>
      <c r="F395" s="46" t="s">
        <v>77</v>
      </c>
      <c r="G395" s="47" t="s">
        <v>370</v>
      </c>
      <c r="H395" s="60"/>
      <c r="I395" s="61"/>
      <c r="J395" s="63"/>
      <c r="K395" s="121">
        <f>K396</f>
        <v>0</v>
      </c>
      <c r="L395" s="94"/>
      <c r="M395" s="9"/>
      <c r="N395" s="37"/>
      <c r="O395" s="37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</row>
    <row r="396" spans="1:31" s="20" customFormat="1" ht="12.75" customHeight="1" hidden="1">
      <c r="A396" s="144" t="s">
        <v>265</v>
      </c>
      <c r="B396" s="139"/>
      <c r="C396" s="139"/>
      <c r="D396" s="49" t="s">
        <v>375</v>
      </c>
      <c r="E396" s="46" t="s">
        <v>108</v>
      </c>
      <c r="F396" s="46" t="s">
        <v>77</v>
      </c>
      <c r="G396" s="47" t="s">
        <v>370</v>
      </c>
      <c r="H396" s="47"/>
      <c r="I396" s="48"/>
      <c r="J396" s="51">
        <f>J397</f>
        <v>0</v>
      </c>
      <c r="K396" s="121">
        <f>K397</f>
        <v>0</v>
      </c>
      <c r="L396" s="24" t="e">
        <f>#REF!-J396</f>
        <v>#REF!</v>
      </c>
      <c r="M396" s="9"/>
      <c r="N396" s="9"/>
      <c r="O396" s="9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</row>
    <row r="397" spans="1:31" s="29" customFormat="1" ht="12.75" customHeight="1" hidden="1">
      <c r="A397" s="139" t="s">
        <v>371</v>
      </c>
      <c r="B397" s="139"/>
      <c r="C397" s="139"/>
      <c r="D397" s="49" t="s">
        <v>375</v>
      </c>
      <c r="E397" s="46" t="s">
        <v>108</v>
      </c>
      <c r="F397" s="46" t="s">
        <v>77</v>
      </c>
      <c r="G397" s="47" t="s">
        <v>370</v>
      </c>
      <c r="H397" s="47" t="s">
        <v>86</v>
      </c>
      <c r="I397" s="61"/>
      <c r="J397" s="63"/>
      <c r="K397" s="121">
        <f>K398</f>
        <v>0</v>
      </c>
      <c r="L397" s="94"/>
      <c r="M397" s="9"/>
      <c r="N397" s="37"/>
      <c r="O397" s="37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</row>
    <row r="398" spans="1:31" s="29" customFormat="1" ht="24.75" customHeight="1" hidden="1">
      <c r="A398" s="139" t="s">
        <v>404</v>
      </c>
      <c r="B398" s="139"/>
      <c r="C398" s="139"/>
      <c r="D398" s="49" t="s">
        <v>375</v>
      </c>
      <c r="E398" s="46" t="s">
        <v>108</v>
      </c>
      <c r="F398" s="46" t="s">
        <v>77</v>
      </c>
      <c r="G398" s="47" t="s">
        <v>370</v>
      </c>
      <c r="H398" s="47" t="s">
        <v>69</v>
      </c>
      <c r="I398" s="61"/>
      <c r="J398" s="63"/>
      <c r="K398" s="121">
        <v>0</v>
      </c>
      <c r="L398" s="94"/>
      <c r="M398" s="9"/>
      <c r="N398" s="37"/>
      <c r="O398" s="37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</row>
    <row r="399" spans="1:31" s="20" customFormat="1" ht="12.75" customHeight="1">
      <c r="A399" s="155" t="s">
        <v>7</v>
      </c>
      <c r="B399" s="155"/>
      <c r="C399" s="155"/>
      <c r="D399" s="64" t="s">
        <v>375</v>
      </c>
      <c r="E399" s="54" t="s">
        <v>95</v>
      </c>
      <c r="F399" s="54"/>
      <c r="G399" s="53"/>
      <c r="H399" s="53"/>
      <c r="I399" s="55"/>
      <c r="J399" s="56" t="e">
        <f>J400</f>
        <v>#REF!</v>
      </c>
      <c r="K399" s="120">
        <f>K400</f>
        <v>1114.54</v>
      </c>
      <c r="L399" s="21" t="e">
        <f>L400</f>
        <v>#REF!</v>
      </c>
      <c r="M399" s="9"/>
      <c r="N399" s="9"/>
      <c r="O399" s="9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</row>
    <row r="400" spans="1:31" s="29" customFormat="1" ht="12.75" customHeight="1">
      <c r="A400" s="151" t="s">
        <v>22</v>
      </c>
      <c r="B400" s="151"/>
      <c r="C400" s="151"/>
      <c r="D400" s="58" t="s">
        <v>375</v>
      </c>
      <c r="E400" s="59" t="s">
        <v>95</v>
      </c>
      <c r="F400" s="59" t="s">
        <v>95</v>
      </c>
      <c r="G400" s="60"/>
      <c r="H400" s="60"/>
      <c r="I400" s="61"/>
      <c r="J400" s="62" t="e">
        <f>J413</f>
        <v>#REF!</v>
      </c>
      <c r="K400" s="122">
        <f>K401+K416</f>
        <v>1114.54</v>
      </c>
      <c r="L400" s="28" t="e">
        <f>L413</f>
        <v>#REF!</v>
      </c>
      <c r="M400" s="9"/>
      <c r="N400" s="37"/>
      <c r="O400" s="37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</row>
    <row r="401" spans="1:31" s="18" customFormat="1" ht="25.5" customHeight="1">
      <c r="A401" s="139" t="s">
        <v>492</v>
      </c>
      <c r="B401" s="139"/>
      <c r="C401" s="139"/>
      <c r="D401" s="49" t="s">
        <v>375</v>
      </c>
      <c r="E401" s="46" t="s">
        <v>95</v>
      </c>
      <c r="F401" s="46" t="s">
        <v>95</v>
      </c>
      <c r="G401" s="47" t="s">
        <v>279</v>
      </c>
      <c r="H401" s="47"/>
      <c r="I401" s="48"/>
      <c r="J401" s="51" t="e">
        <f>#REF!</f>
        <v>#REF!</v>
      </c>
      <c r="K401" s="121">
        <f>K402+K411</f>
        <v>1114.54</v>
      </c>
      <c r="L401" s="23" t="e">
        <f>#REF!-J401</f>
        <v>#REF!</v>
      </c>
      <c r="M401" s="9"/>
      <c r="N401" s="35"/>
      <c r="O401" s="35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  <c r="AE401" s="16"/>
    </row>
    <row r="402" spans="1:31" s="20" customFormat="1" ht="12.75" customHeight="1">
      <c r="A402" s="144" t="s">
        <v>276</v>
      </c>
      <c r="B402" s="144"/>
      <c r="C402" s="144"/>
      <c r="D402" s="49" t="s">
        <v>375</v>
      </c>
      <c r="E402" s="46" t="s">
        <v>95</v>
      </c>
      <c r="F402" s="46" t="s">
        <v>95</v>
      </c>
      <c r="G402" s="47" t="s">
        <v>280</v>
      </c>
      <c r="H402" s="47"/>
      <c r="I402" s="48"/>
      <c r="J402" s="68">
        <f>J403</f>
        <v>0</v>
      </c>
      <c r="K402" s="121">
        <f>K403+K407</f>
        <v>914.54</v>
      </c>
      <c r="L402" s="27">
        <f>L403</f>
        <v>0</v>
      </c>
      <c r="M402" s="9"/>
      <c r="N402" s="9"/>
      <c r="O402" s="9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</row>
    <row r="403" spans="1:31" s="18" customFormat="1" ht="12.75" customHeight="1">
      <c r="A403" s="144" t="s">
        <v>395</v>
      </c>
      <c r="B403" s="144"/>
      <c r="C403" s="144"/>
      <c r="D403" s="49" t="s">
        <v>375</v>
      </c>
      <c r="E403" s="46" t="s">
        <v>95</v>
      </c>
      <c r="F403" s="46" t="s">
        <v>95</v>
      </c>
      <c r="G403" s="47" t="s">
        <v>281</v>
      </c>
      <c r="H403" s="47"/>
      <c r="I403" s="48"/>
      <c r="J403" s="50">
        <f>J405</f>
        <v>0</v>
      </c>
      <c r="K403" s="121">
        <f>K404</f>
        <v>819.54</v>
      </c>
      <c r="L403" s="17">
        <f>L405</f>
        <v>0</v>
      </c>
      <c r="M403" s="9"/>
      <c r="N403" s="35"/>
      <c r="O403" s="35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16"/>
    </row>
    <row r="404" spans="1:31" s="20" customFormat="1" ht="12.75" customHeight="1">
      <c r="A404" s="144" t="s">
        <v>277</v>
      </c>
      <c r="B404" s="144"/>
      <c r="C404" s="144"/>
      <c r="D404" s="49" t="s">
        <v>375</v>
      </c>
      <c r="E404" s="46" t="s">
        <v>95</v>
      </c>
      <c r="F404" s="46" t="s">
        <v>95</v>
      </c>
      <c r="G404" s="47" t="s">
        <v>282</v>
      </c>
      <c r="H404" s="47"/>
      <c r="I404" s="48"/>
      <c r="J404" s="50"/>
      <c r="K404" s="121">
        <f>K405</f>
        <v>819.54</v>
      </c>
      <c r="L404" s="19"/>
      <c r="M404" s="9"/>
      <c r="N404" s="9"/>
      <c r="O404" s="9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</row>
    <row r="405" spans="1:31" s="20" customFormat="1" ht="12.75" customHeight="1">
      <c r="A405" s="139" t="s">
        <v>92</v>
      </c>
      <c r="B405" s="139"/>
      <c r="C405" s="139"/>
      <c r="D405" s="49" t="s">
        <v>375</v>
      </c>
      <c r="E405" s="46" t="s">
        <v>95</v>
      </c>
      <c r="F405" s="46" t="s">
        <v>95</v>
      </c>
      <c r="G405" s="47" t="s">
        <v>282</v>
      </c>
      <c r="H405" s="47" t="s">
        <v>88</v>
      </c>
      <c r="I405" s="48"/>
      <c r="J405" s="50"/>
      <c r="K405" s="121">
        <f>K406</f>
        <v>819.54</v>
      </c>
      <c r="L405" s="19"/>
      <c r="M405" s="9"/>
      <c r="N405" s="9"/>
      <c r="O405" s="9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</row>
    <row r="406" spans="1:31" s="18" customFormat="1" ht="12.75" customHeight="1">
      <c r="A406" s="139" t="s">
        <v>129</v>
      </c>
      <c r="B406" s="139"/>
      <c r="C406" s="139"/>
      <c r="D406" s="49" t="s">
        <v>375</v>
      </c>
      <c r="E406" s="46" t="s">
        <v>95</v>
      </c>
      <c r="F406" s="46" t="s">
        <v>95</v>
      </c>
      <c r="G406" s="47" t="s">
        <v>282</v>
      </c>
      <c r="H406" s="47" t="s">
        <v>85</v>
      </c>
      <c r="I406" s="48"/>
      <c r="J406" s="50">
        <f>J408</f>
        <v>0</v>
      </c>
      <c r="K406" s="121">
        <v>819.54</v>
      </c>
      <c r="L406" s="17">
        <f>L408</f>
        <v>0</v>
      </c>
      <c r="M406" s="9"/>
      <c r="N406" s="35"/>
      <c r="O406" s="35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  <c r="AE406" s="16"/>
    </row>
    <row r="407" spans="1:31" s="20" customFormat="1" ht="12.75" customHeight="1">
      <c r="A407" s="139" t="s">
        <v>396</v>
      </c>
      <c r="B407" s="139"/>
      <c r="C407" s="139"/>
      <c r="D407" s="49" t="s">
        <v>375</v>
      </c>
      <c r="E407" s="46" t="s">
        <v>95</v>
      </c>
      <c r="F407" s="46" t="s">
        <v>95</v>
      </c>
      <c r="G407" s="47" t="s">
        <v>283</v>
      </c>
      <c r="H407" s="47"/>
      <c r="I407" s="48"/>
      <c r="J407" s="50"/>
      <c r="K407" s="121">
        <f>K408</f>
        <v>95</v>
      </c>
      <c r="L407" s="19"/>
      <c r="M407" s="9"/>
      <c r="N407" s="9"/>
      <c r="O407" s="9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</row>
    <row r="408" spans="1:31" s="20" customFormat="1" ht="12.75" customHeight="1">
      <c r="A408" s="144" t="s">
        <v>277</v>
      </c>
      <c r="B408" s="144"/>
      <c r="C408" s="144"/>
      <c r="D408" s="49" t="s">
        <v>375</v>
      </c>
      <c r="E408" s="46" t="s">
        <v>95</v>
      </c>
      <c r="F408" s="46" t="s">
        <v>95</v>
      </c>
      <c r="G408" s="47" t="s">
        <v>284</v>
      </c>
      <c r="H408" s="47"/>
      <c r="I408" s="48"/>
      <c r="J408" s="50"/>
      <c r="K408" s="121">
        <f>K409</f>
        <v>95</v>
      </c>
      <c r="L408" s="19"/>
      <c r="M408" s="9"/>
      <c r="N408" s="9"/>
      <c r="O408" s="9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</row>
    <row r="409" spans="1:31" s="20" customFormat="1" ht="12.75" customHeight="1">
      <c r="A409" s="139" t="s">
        <v>92</v>
      </c>
      <c r="B409" s="139"/>
      <c r="C409" s="139"/>
      <c r="D409" s="49" t="s">
        <v>375</v>
      </c>
      <c r="E409" s="46" t="s">
        <v>95</v>
      </c>
      <c r="F409" s="46" t="s">
        <v>95</v>
      </c>
      <c r="G409" s="47" t="s">
        <v>284</v>
      </c>
      <c r="H409" s="47" t="s">
        <v>88</v>
      </c>
      <c r="I409" s="48"/>
      <c r="J409" s="68">
        <f>J410</f>
        <v>0</v>
      </c>
      <c r="K409" s="121">
        <f>K410</f>
        <v>95</v>
      </c>
      <c r="L409" s="27">
        <f>L410</f>
        <v>0</v>
      </c>
      <c r="M409" s="9"/>
      <c r="N409" s="9"/>
      <c r="O409" s="9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</row>
    <row r="410" spans="1:31" s="18" customFormat="1" ht="12.75" customHeight="1">
      <c r="A410" s="139" t="s">
        <v>129</v>
      </c>
      <c r="B410" s="139"/>
      <c r="C410" s="139"/>
      <c r="D410" s="49" t="s">
        <v>375</v>
      </c>
      <c r="E410" s="46" t="s">
        <v>95</v>
      </c>
      <c r="F410" s="46" t="s">
        <v>95</v>
      </c>
      <c r="G410" s="47" t="s">
        <v>284</v>
      </c>
      <c r="H410" s="47" t="s">
        <v>85</v>
      </c>
      <c r="I410" s="48"/>
      <c r="J410" s="50">
        <f>J412</f>
        <v>0</v>
      </c>
      <c r="K410" s="121">
        <f>120-25</f>
        <v>95</v>
      </c>
      <c r="L410" s="17">
        <f>L412</f>
        <v>0</v>
      </c>
      <c r="M410" s="9"/>
      <c r="N410" s="35"/>
      <c r="O410" s="35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  <c r="AE410" s="16"/>
    </row>
    <row r="411" spans="1:31" s="20" customFormat="1" ht="12.75" customHeight="1">
      <c r="A411" s="144" t="s">
        <v>278</v>
      </c>
      <c r="B411" s="144"/>
      <c r="C411" s="144"/>
      <c r="D411" s="49" t="s">
        <v>375</v>
      </c>
      <c r="E411" s="46" t="s">
        <v>95</v>
      </c>
      <c r="F411" s="46" t="s">
        <v>95</v>
      </c>
      <c r="G411" s="47" t="s">
        <v>285</v>
      </c>
      <c r="H411" s="47"/>
      <c r="I411" s="48"/>
      <c r="J411" s="50"/>
      <c r="K411" s="121">
        <f>K412</f>
        <v>200</v>
      </c>
      <c r="L411" s="19"/>
      <c r="M411" s="9"/>
      <c r="N411" s="9"/>
      <c r="O411" s="9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</row>
    <row r="412" spans="1:31" s="20" customFormat="1" ht="25.5" customHeight="1">
      <c r="A412" s="144" t="s">
        <v>532</v>
      </c>
      <c r="B412" s="144"/>
      <c r="C412" s="144"/>
      <c r="D412" s="49" t="s">
        <v>375</v>
      </c>
      <c r="E412" s="46" t="s">
        <v>95</v>
      </c>
      <c r="F412" s="46" t="s">
        <v>95</v>
      </c>
      <c r="G412" s="47" t="s">
        <v>286</v>
      </c>
      <c r="H412" s="47"/>
      <c r="I412" s="48"/>
      <c r="J412" s="50"/>
      <c r="K412" s="121">
        <f>K413</f>
        <v>200</v>
      </c>
      <c r="L412" s="19"/>
      <c r="M412" s="9"/>
      <c r="N412" s="9"/>
      <c r="O412" s="9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</row>
    <row r="413" spans="1:31" s="20" customFormat="1" ht="12.75" customHeight="1">
      <c r="A413" s="144" t="s">
        <v>277</v>
      </c>
      <c r="B413" s="144"/>
      <c r="C413" s="144"/>
      <c r="D413" s="49" t="s">
        <v>375</v>
      </c>
      <c r="E413" s="46" t="s">
        <v>95</v>
      </c>
      <c r="F413" s="46" t="s">
        <v>95</v>
      </c>
      <c r="G413" s="47" t="s">
        <v>287</v>
      </c>
      <c r="H413" s="47"/>
      <c r="I413" s="48"/>
      <c r="J413" s="68" t="e">
        <f>J414</f>
        <v>#REF!</v>
      </c>
      <c r="K413" s="121">
        <f>K414</f>
        <v>200</v>
      </c>
      <c r="L413" s="27" t="e">
        <f>L414</f>
        <v>#REF!</v>
      </c>
      <c r="M413" s="9"/>
      <c r="N413" s="9"/>
      <c r="O413" s="9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</row>
    <row r="414" spans="1:31" s="20" customFormat="1" ht="12.75" customHeight="1">
      <c r="A414" s="139" t="s">
        <v>92</v>
      </c>
      <c r="B414" s="139"/>
      <c r="C414" s="139"/>
      <c r="D414" s="49" t="s">
        <v>375</v>
      </c>
      <c r="E414" s="46" t="s">
        <v>95</v>
      </c>
      <c r="F414" s="46" t="s">
        <v>95</v>
      </c>
      <c r="G414" s="47" t="s">
        <v>287</v>
      </c>
      <c r="H414" s="47" t="s">
        <v>88</v>
      </c>
      <c r="I414" s="48"/>
      <c r="J414" s="50" t="e">
        <f>#REF!+J416</f>
        <v>#REF!</v>
      </c>
      <c r="K414" s="121">
        <f>K415</f>
        <v>200</v>
      </c>
      <c r="L414" s="19" t="e">
        <f>#REF!+L416</f>
        <v>#REF!</v>
      </c>
      <c r="M414" s="9"/>
      <c r="N414" s="9"/>
      <c r="O414" s="9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</row>
    <row r="415" spans="1:31" s="20" customFormat="1" ht="13.5" customHeight="1">
      <c r="A415" s="139" t="s">
        <v>129</v>
      </c>
      <c r="B415" s="139"/>
      <c r="C415" s="139"/>
      <c r="D415" s="49" t="s">
        <v>375</v>
      </c>
      <c r="E415" s="46" t="s">
        <v>95</v>
      </c>
      <c r="F415" s="46" t="s">
        <v>95</v>
      </c>
      <c r="G415" s="47" t="s">
        <v>287</v>
      </c>
      <c r="H415" s="47" t="s">
        <v>85</v>
      </c>
      <c r="I415" s="48"/>
      <c r="J415" s="50"/>
      <c r="K415" s="121">
        <v>200</v>
      </c>
      <c r="L415" s="19"/>
      <c r="M415" s="9"/>
      <c r="N415" s="9"/>
      <c r="O415" s="9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</row>
    <row r="416" spans="1:31" s="20" customFormat="1" ht="25.5" customHeight="1" hidden="1">
      <c r="A416" s="144" t="s">
        <v>462</v>
      </c>
      <c r="B416" s="139"/>
      <c r="C416" s="139"/>
      <c r="D416" s="49" t="s">
        <v>375</v>
      </c>
      <c r="E416" s="46" t="s">
        <v>95</v>
      </c>
      <c r="F416" s="46" t="s">
        <v>95</v>
      </c>
      <c r="G416" s="47" t="s">
        <v>196</v>
      </c>
      <c r="H416" s="47"/>
      <c r="I416" s="48"/>
      <c r="J416" s="50"/>
      <c r="K416" s="121">
        <f>K417</f>
        <v>0</v>
      </c>
      <c r="L416" s="19"/>
      <c r="M416" s="9"/>
      <c r="N416" s="9"/>
      <c r="O416" s="9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</row>
    <row r="417" spans="1:31" s="20" customFormat="1" ht="25.5" customHeight="1" hidden="1">
      <c r="A417" s="144" t="s">
        <v>318</v>
      </c>
      <c r="B417" s="144"/>
      <c r="C417" s="144"/>
      <c r="D417" s="49" t="s">
        <v>375</v>
      </c>
      <c r="E417" s="46" t="s">
        <v>95</v>
      </c>
      <c r="F417" s="46" t="s">
        <v>95</v>
      </c>
      <c r="G417" s="47" t="s">
        <v>319</v>
      </c>
      <c r="H417" s="47"/>
      <c r="I417" s="48"/>
      <c r="J417" s="50"/>
      <c r="K417" s="121">
        <f>K418</f>
        <v>0</v>
      </c>
      <c r="L417" s="19"/>
      <c r="M417" s="9"/>
      <c r="N417" s="9"/>
      <c r="O417" s="9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</row>
    <row r="418" spans="1:31" s="20" customFormat="1" ht="25.5" customHeight="1" hidden="1">
      <c r="A418" s="144" t="s">
        <v>325</v>
      </c>
      <c r="B418" s="139"/>
      <c r="C418" s="139"/>
      <c r="D418" s="49" t="s">
        <v>375</v>
      </c>
      <c r="E418" s="46" t="s">
        <v>95</v>
      </c>
      <c r="F418" s="46" t="s">
        <v>95</v>
      </c>
      <c r="G418" s="47" t="s">
        <v>509</v>
      </c>
      <c r="H418" s="47"/>
      <c r="I418" s="48"/>
      <c r="J418" s="50">
        <f>J419</f>
        <v>0</v>
      </c>
      <c r="K418" s="121">
        <f>K419</f>
        <v>0</v>
      </c>
      <c r="L418" s="19">
        <f>L419</f>
        <v>0</v>
      </c>
      <c r="M418" s="9"/>
      <c r="N418" s="9"/>
      <c r="O418" s="9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</row>
    <row r="419" spans="1:31" s="20" customFormat="1" ht="15" customHeight="1" hidden="1">
      <c r="A419" s="139" t="s">
        <v>92</v>
      </c>
      <c r="B419" s="139"/>
      <c r="C419" s="139"/>
      <c r="D419" s="49" t="s">
        <v>375</v>
      </c>
      <c r="E419" s="46" t="s">
        <v>95</v>
      </c>
      <c r="F419" s="46" t="s">
        <v>95</v>
      </c>
      <c r="G419" s="47" t="s">
        <v>509</v>
      </c>
      <c r="H419" s="47" t="s">
        <v>88</v>
      </c>
      <c r="I419" s="48"/>
      <c r="J419" s="50">
        <v>0</v>
      </c>
      <c r="K419" s="121">
        <f>K420</f>
        <v>0</v>
      </c>
      <c r="L419" s="19">
        <v>0</v>
      </c>
      <c r="M419" s="9"/>
      <c r="N419" s="9"/>
      <c r="O419" s="9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</row>
    <row r="420" spans="1:31" s="20" customFormat="1" ht="12.75" customHeight="1" hidden="1">
      <c r="A420" s="139" t="s">
        <v>129</v>
      </c>
      <c r="B420" s="139"/>
      <c r="C420" s="139"/>
      <c r="D420" s="49" t="s">
        <v>375</v>
      </c>
      <c r="E420" s="46" t="s">
        <v>95</v>
      </c>
      <c r="F420" s="46" t="s">
        <v>95</v>
      </c>
      <c r="G420" s="47" t="s">
        <v>509</v>
      </c>
      <c r="H420" s="47" t="s">
        <v>85</v>
      </c>
      <c r="I420" s="48"/>
      <c r="J420" s="50"/>
      <c r="K420" s="121">
        <v>0</v>
      </c>
      <c r="L420" s="19"/>
      <c r="M420" s="9"/>
      <c r="N420" s="9"/>
      <c r="O420" s="9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</row>
    <row r="421" spans="1:31" s="20" customFormat="1" ht="12.75" customHeight="1">
      <c r="A421" s="155" t="s">
        <v>53</v>
      </c>
      <c r="B421" s="156"/>
      <c r="C421" s="156"/>
      <c r="D421" s="64" t="s">
        <v>375</v>
      </c>
      <c r="E421" s="54" t="s">
        <v>127</v>
      </c>
      <c r="F421" s="54"/>
      <c r="G421" s="53"/>
      <c r="H421" s="53"/>
      <c r="I421" s="55"/>
      <c r="J421" s="69" t="e">
        <f>J422</f>
        <v>#REF!</v>
      </c>
      <c r="K421" s="120">
        <f>K422</f>
        <v>2444</v>
      </c>
      <c r="L421" s="30" t="e">
        <f>L422</f>
        <v>#REF!</v>
      </c>
      <c r="M421" s="9"/>
      <c r="N421" s="9"/>
      <c r="O421" s="9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</row>
    <row r="422" spans="1:31" s="29" customFormat="1" ht="13.5" customHeight="1">
      <c r="A422" s="151" t="s">
        <v>23</v>
      </c>
      <c r="B422" s="147"/>
      <c r="C422" s="147"/>
      <c r="D422" s="58" t="s">
        <v>375</v>
      </c>
      <c r="E422" s="59" t="s">
        <v>127</v>
      </c>
      <c r="F422" s="59" t="s">
        <v>76</v>
      </c>
      <c r="G422" s="60"/>
      <c r="H422" s="60"/>
      <c r="I422" s="61"/>
      <c r="J422" s="70" t="e">
        <f>J652+#REF!+#REF!</f>
        <v>#REF!</v>
      </c>
      <c r="K422" s="122">
        <f>K439+K434+K456+K465</f>
        <v>2444</v>
      </c>
      <c r="L422" s="31" t="e">
        <f>L652+#REF!+#REF!</f>
        <v>#REF!</v>
      </c>
      <c r="M422" s="9"/>
      <c r="N422" s="37"/>
      <c r="O422" s="37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</row>
    <row r="423" spans="1:31" s="20" customFormat="1" ht="12.75" customHeight="1" hidden="1">
      <c r="A423" s="149" t="s">
        <v>344</v>
      </c>
      <c r="B423" s="149"/>
      <c r="C423" s="149"/>
      <c r="D423" s="66"/>
      <c r="E423" s="46" t="s">
        <v>127</v>
      </c>
      <c r="F423" s="46" t="s">
        <v>76</v>
      </c>
      <c r="G423" s="47" t="s">
        <v>326</v>
      </c>
      <c r="H423" s="47"/>
      <c r="I423" s="48"/>
      <c r="J423" s="65"/>
      <c r="K423" s="121">
        <f>K424</f>
        <v>0</v>
      </c>
      <c r="L423" s="32"/>
      <c r="M423" s="9"/>
      <c r="N423" s="9"/>
      <c r="O423" s="9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</row>
    <row r="424" spans="1:31" s="20" customFormat="1" ht="12.75" hidden="1">
      <c r="A424" s="149" t="s">
        <v>104</v>
      </c>
      <c r="B424" s="149"/>
      <c r="C424" s="149"/>
      <c r="D424" s="66"/>
      <c r="E424" s="46" t="s">
        <v>127</v>
      </c>
      <c r="F424" s="46" t="s">
        <v>76</v>
      </c>
      <c r="G424" s="47" t="s">
        <v>345</v>
      </c>
      <c r="H424" s="47"/>
      <c r="I424" s="48"/>
      <c r="J424" s="65"/>
      <c r="K424" s="121">
        <f>K425</f>
        <v>0</v>
      </c>
      <c r="L424" s="32"/>
      <c r="M424" s="9"/>
      <c r="N424" s="9"/>
      <c r="O424" s="9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</row>
    <row r="425" spans="1:31" s="20" customFormat="1" ht="27" customHeight="1" hidden="1">
      <c r="A425" s="149" t="s">
        <v>346</v>
      </c>
      <c r="B425" s="149"/>
      <c r="C425" s="149"/>
      <c r="D425" s="66"/>
      <c r="E425" s="46" t="s">
        <v>127</v>
      </c>
      <c r="F425" s="46" t="s">
        <v>76</v>
      </c>
      <c r="G425" s="47" t="s">
        <v>348</v>
      </c>
      <c r="H425" s="47"/>
      <c r="I425" s="48"/>
      <c r="J425" s="65"/>
      <c r="K425" s="121">
        <f>K426</f>
        <v>0</v>
      </c>
      <c r="L425" s="32"/>
      <c r="M425" s="9"/>
      <c r="N425" s="9"/>
      <c r="O425" s="9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</row>
    <row r="426" spans="1:31" s="20" customFormat="1" ht="27" customHeight="1" hidden="1">
      <c r="A426" s="149" t="s">
        <v>347</v>
      </c>
      <c r="B426" s="149"/>
      <c r="C426" s="149"/>
      <c r="D426" s="66"/>
      <c r="E426" s="46" t="s">
        <v>127</v>
      </c>
      <c r="F426" s="46" t="s">
        <v>76</v>
      </c>
      <c r="G426" s="47" t="s">
        <v>349</v>
      </c>
      <c r="H426" s="47"/>
      <c r="I426" s="48"/>
      <c r="J426" s="65"/>
      <c r="K426" s="121">
        <f>K427</f>
        <v>0</v>
      </c>
      <c r="L426" s="32"/>
      <c r="M426" s="9"/>
      <c r="N426" s="9"/>
      <c r="O426" s="9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</row>
    <row r="427" spans="1:31" s="20" customFormat="1" ht="38.25" customHeight="1" hidden="1">
      <c r="A427" s="139" t="s">
        <v>80</v>
      </c>
      <c r="B427" s="139"/>
      <c r="C427" s="139"/>
      <c r="D427" s="49"/>
      <c r="E427" s="46" t="s">
        <v>127</v>
      </c>
      <c r="F427" s="46" t="s">
        <v>76</v>
      </c>
      <c r="G427" s="47" t="s">
        <v>349</v>
      </c>
      <c r="H427" s="47" t="s">
        <v>81</v>
      </c>
      <c r="I427" s="48"/>
      <c r="J427" s="50"/>
      <c r="K427" s="121">
        <f>K428</f>
        <v>0</v>
      </c>
      <c r="L427" s="19"/>
      <c r="M427" s="9"/>
      <c r="N427" s="9"/>
      <c r="O427" s="9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</row>
    <row r="428" spans="1:31" s="20" customFormat="1" ht="12.75" customHeight="1" hidden="1">
      <c r="A428" s="139" t="s">
        <v>140</v>
      </c>
      <c r="B428" s="139"/>
      <c r="C428" s="139"/>
      <c r="D428" s="49"/>
      <c r="E428" s="46" t="s">
        <v>127</v>
      </c>
      <c r="F428" s="46" t="s">
        <v>76</v>
      </c>
      <c r="G428" s="47" t="s">
        <v>349</v>
      </c>
      <c r="H428" s="47" t="s">
        <v>141</v>
      </c>
      <c r="I428" s="48"/>
      <c r="J428" s="50"/>
      <c r="K428" s="121"/>
      <c r="L428" s="19"/>
      <c r="M428" s="9"/>
      <c r="N428" s="9"/>
      <c r="O428" s="9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</row>
    <row r="429" spans="1:31" s="29" customFormat="1" ht="30.75" customHeight="1" hidden="1">
      <c r="A429" s="144" t="s">
        <v>146</v>
      </c>
      <c r="B429" s="144"/>
      <c r="C429" s="144"/>
      <c r="D429" s="49"/>
      <c r="E429" s="46" t="s">
        <v>127</v>
      </c>
      <c r="F429" s="46" t="s">
        <v>76</v>
      </c>
      <c r="G429" s="47" t="s">
        <v>169</v>
      </c>
      <c r="H429" s="47"/>
      <c r="I429" s="48"/>
      <c r="J429" s="65"/>
      <c r="K429" s="121">
        <f>K430</f>
        <v>0</v>
      </c>
      <c r="L429" s="31"/>
      <c r="M429" s="9"/>
      <c r="N429" s="37"/>
      <c r="O429" s="37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</row>
    <row r="430" spans="1:31" s="29" customFormat="1" ht="26.25" customHeight="1" hidden="1">
      <c r="A430" s="139" t="s">
        <v>170</v>
      </c>
      <c r="B430" s="139"/>
      <c r="C430" s="139"/>
      <c r="D430" s="49"/>
      <c r="E430" s="46" t="s">
        <v>127</v>
      </c>
      <c r="F430" s="46" t="s">
        <v>76</v>
      </c>
      <c r="G430" s="47" t="s">
        <v>173</v>
      </c>
      <c r="H430" s="47"/>
      <c r="I430" s="48"/>
      <c r="J430" s="65"/>
      <c r="K430" s="121">
        <f>K431</f>
        <v>0</v>
      </c>
      <c r="L430" s="31"/>
      <c r="M430" s="9"/>
      <c r="N430" s="37"/>
      <c r="O430" s="37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</row>
    <row r="431" spans="1:31" s="29" customFormat="1" ht="23.25" customHeight="1" hidden="1">
      <c r="A431" s="139" t="s">
        <v>172</v>
      </c>
      <c r="B431" s="139"/>
      <c r="C431" s="139"/>
      <c r="D431" s="49"/>
      <c r="E431" s="46" t="s">
        <v>127</v>
      </c>
      <c r="F431" s="46" t="s">
        <v>76</v>
      </c>
      <c r="G431" s="47" t="s">
        <v>173</v>
      </c>
      <c r="H431" s="47"/>
      <c r="I431" s="48"/>
      <c r="J431" s="65"/>
      <c r="K431" s="121">
        <f>K432</f>
        <v>0</v>
      </c>
      <c r="L431" s="31"/>
      <c r="M431" s="9"/>
      <c r="N431" s="37"/>
      <c r="O431" s="37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</row>
    <row r="432" spans="1:31" s="29" customFormat="1" ht="16.5" customHeight="1" hidden="1">
      <c r="A432" s="139" t="s">
        <v>92</v>
      </c>
      <c r="B432" s="139"/>
      <c r="C432" s="139"/>
      <c r="D432" s="49"/>
      <c r="E432" s="46" t="s">
        <v>127</v>
      </c>
      <c r="F432" s="46" t="s">
        <v>76</v>
      </c>
      <c r="G432" s="47" t="s">
        <v>173</v>
      </c>
      <c r="H432" s="47" t="s">
        <v>88</v>
      </c>
      <c r="I432" s="48"/>
      <c r="J432" s="65"/>
      <c r="K432" s="121">
        <f>K433</f>
        <v>0</v>
      </c>
      <c r="L432" s="31"/>
      <c r="M432" s="9"/>
      <c r="N432" s="37"/>
      <c r="O432" s="37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  <c r="AE432" s="22"/>
    </row>
    <row r="433" spans="1:31" s="29" customFormat="1" ht="12.75" hidden="1">
      <c r="A433" s="139" t="s">
        <v>129</v>
      </c>
      <c r="B433" s="139"/>
      <c r="C433" s="139"/>
      <c r="D433" s="49"/>
      <c r="E433" s="46" t="s">
        <v>127</v>
      </c>
      <c r="F433" s="46" t="s">
        <v>76</v>
      </c>
      <c r="G433" s="47" t="s">
        <v>173</v>
      </c>
      <c r="H433" s="47" t="s">
        <v>85</v>
      </c>
      <c r="I433" s="48"/>
      <c r="J433" s="65"/>
      <c r="K433" s="121">
        <v>0</v>
      </c>
      <c r="L433" s="31"/>
      <c r="M433" s="9"/>
      <c r="N433" s="37"/>
      <c r="O433" s="37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  <c r="AE433" s="22"/>
    </row>
    <row r="434" spans="1:31" s="18" customFormat="1" ht="25.5" customHeight="1" hidden="1">
      <c r="A434" s="139" t="s">
        <v>420</v>
      </c>
      <c r="B434" s="139"/>
      <c r="C434" s="139"/>
      <c r="D434" s="49" t="s">
        <v>375</v>
      </c>
      <c r="E434" s="46" t="s">
        <v>127</v>
      </c>
      <c r="F434" s="46" t="s">
        <v>76</v>
      </c>
      <c r="G434" s="47" t="s">
        <v>296</v>
      </c>
      <c r="H434" s="47"/>
      <c r="I434" s="48"/>
      <c r="J434" s="68"/>
      <c r="K434" s="121">
        <f>K435</f>
        <v>0</v>
      </c>
      <c r="L434" s="26"/>
      <c r="M434" s="9"/>
      <c r="N434" s="35"/>
      <c r="O434" s="35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  <c r="AD434" s="16"/>
      <c r="AE434" s="16"/>
    </row>
    <row r="435" spans="1:31" s="18" customFormat="1" ht="12.75" customHeight="1" hidden="1">
      <c r="A435" s="139" t="s">
        <v>295</v>
      </c>
      <c r="B435" s="139"/>
      <c r="C435" s="139"/>
      <c r="D435" s="49" t="s">
        <v>375</v>
      </c>
      <c r="E435" s="46" t="s">
        <v>127</v>
      </c>
      <c r="F435" s="46" t="s">
        <v>76</v>
      </c>
      <c r="G435" s="47" t="s">
        <v>297</v>
      </c>
      <c r="H435" s="47"/>
      <c r="I435" s="48"/>
      <c r="J435" s="68"/>
      <c r="K435" s="121">
        <f>K436</f>
        <v>0</v>
      </c>
      <c r="L435" s="26"/>
      <c r="M435" s="9"/>
      <c r="N435" s="35"/>
      <c r="O435" s="35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  <c r="AD435" s="16"/>
      <c r="AE435" s="16"/>
    </row>
    <row r="436" spans="1:31" s="18" customFormat="1" ht="12.75" customHeight="1" hidden="1">
      <c r="A436" s="139" t="s">
        <v>186</v>
      </c>
      <c r="B436" s="139"/>
      <c r="C436" s="139"/>
      <c r="D436" s="49" t="s">
        <v>375</v>
      </c>
      <c r="E436" s="46" t="s">
        <v>127</v>
      </c>
      <c r="F436" s="46" t="s">
        <v>76</v>
      </c>
      <c r="G436" s="47" t="s">
        <v>298</v>
      </c>
      <c r="H436" s="47"/>
      <c r="I436" s="48"/>
      <c r="J436" s="68"/>
      <c r="K436" s="121">
        <f>K437</f>
        <v>0</v>
      </c>
      <c r="L436" s="26"/>
      <c r="M436" s="9"/>
      <c r="N436" s="35"/>
      <c r="O436" s="35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  <c r="AD436" s="16"/>
      <c r="AE436" s="16"/>
    </row>
    <row r="437" spans="1:31" s="18" customFormat="1" ht="12.75" customHeight="1" hidden="1">
      <c r="A437" s="139" t="s">
        <v>92</v>
      </c>
      <c r="B437" s="139"/>
      <c r="C437" s="139"/>
      <c r="D437" s="49" t="s">
        <v>375</v>
      </c>
      <c r="E437" s="46" t="s">
        <v>127</v>
      </c>
      <c r="F437" s="46" t="s">
        <v>76</v>
      </c>
      <c r="G437" s="47" t="s">
        <v>298</v>
      </c>
      <c r="H437" s="47" t="s">
        <v>88</v>
      </c>
      <c r="I437" s="48"/>
      <c r="J437" s="68"/>
      <c r="K437" s="121">
        <f>K438</f>
        <v>0</v>
      </c>
      <c r="L437" s="26"/>
      <c r="M437" s="9"/>
      <c r="N437" s="35"/>
      <c r="O437" s="35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16"/>
      <c r="AD437" s="16"/>
      <c r="AE437" s="16"/>
    </row>
    <row r="438" spans="1:31" s="18" customFormat="1" ht="12.75" customHeight="1" hidden="1">
      <c r="A438" s="139" t="s">
        <v>129</v>
      </c>
      <c r="B438" s="139"/>
      <c r="C438" s="139"/>
      <c r="D438" s="49" t="s">
        <v>375</v>
      </c>
      <c r="E438" s="46" t="s">
        <v>127</v>
      </c>
      <c r="F438" s="46" t="s">
        <v>76</v>
      </c>
      <c r="G438" s="47" t="s">
        <v>298</v>
      </c>
      <c r="H438" s="47" t="s">
        <v>85</v>
      </c>
      <c r="I438" s="48"/>
      <c r="J438" s="68"/>
      <c r="K438" s="121"/>
      <c r="L438" s="26"/>
      <c r="M438" s="9"/>
      <c r="N438" s="35"/>
      <c r="O438" s="35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  <c r="AB438" s="16"/>
      <c r="AC438" s="16"/>
      <c r="AD438" s="16"/>
      <c r="AE438" s="16"/>
    </row>
    <row r="439" spans="1:31" s="18" customFormat="1" ht="25.5" customHeight="1">
      <c r="A439" s="139" t="s">
        <v>451</v>
      </c>
      <c r="B439" s="139"/>
      <c r="C439" s="139"/>
      <c r="D439" s="49" t="s">
        <v>375</v>
      </c>
      <c r="E439" s="46" t="s">
        <v>127</v>
      </c>
      <c r="F439" s="46" t="s">
        <v>76</v>
      </c>
      <c r="G439" s="47" t="s">
        <v>296</v>
      </c>
      <c r="H439" s="47"/>
      <c r="I439" s="48"/>
      <c r="J439" s="68"/>
      <c r="K439" s="121">
        <f>K440+K444+K448+K452+K460</f>
        <v>2444</v>
      </c>
      <c r="L439" s="26"/>
      <c r="M439" s="9"/>
      <c r="N439" s="35"/>
      <c r="O439" s="35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  <c r="AC439" s="16"/>
      <c r="AD439" s="16"/>
      <c r="AE439" s="16"/>
    </row>
    <row r="440" spans="1:31" s="18" customFormat="1" ht="12.75" customHeight="1">
      <c r="A440" s="139" t="s">
        <v>295</v>
      </c>
      <c r="B440" s="139"/>
      <c r="C440" s="139"/>
      <c r="D440" s="49" t="s">
        <v>375</v>
      </c>
      <c r="E440" s="46" t="s">
        <v>127</v>
      </c>
      <c r="F440" s="46" t="s">
        <v>76</v>
      </c>
      <c r="G440" s="47" t="s">
        <v>297</v>
      </c>
      <c r="H440" s="47"/>
      <c r="I440" s="48"/>
      <c r="J440" s="68"/>
      <c r="K440" s="121">
        <f>K441</f>
        <v>2144</v>
      </c>
      <c r="L440" s="26"/>
      <c r="M440" s="9"/>
      <c r="N440" s="35"/>
      <c r="O440" s="35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6"/>
      <c r="AD440" s="16"/>
      <c r="AE440" s="16"/>
    </row>
    <row r="441" spans="1:31" s="18" customFormat="1" ht="12.75" customHeight="1">
      <c r="A441" s="139" t="s">
        <v>186</v>
      </c>
      <c r="B441" s="139"/>
      <c r="C441" s="139"/>
      <c r="D441" s="49" t="s">
        <v>375</v>
      </c>
      <c r="E441" s="46" t="s">
        <v>127</v>
      </c>
      <c r="F441" s="46" t="s">
        <v>76</v>
      </c>
      <c r="G441" s="47" t="s">
        <v>503</v>
      </c>
      <c r="H441" s="47"/>
      <c r="I441" s="48"/>
      <c r="J441" s="68"/>
      <c r="K441" s="121">
        <f>K442</f>
        <v>2144</v>
      </c>
      <c r="L441" s="26"/>
      <c r="M441" s="9"/>
      <c r="N441" s="35"/>
      <c r="O441" s="35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  <c r="AD441" s="16"/>
      <c r="AE441" s="16"/>
    </row>
    <row r="442" spans="1:31" s="18" customFormat="1" ht="12.75" customHeight="1">
      <c r="A442" s="139" t="s">
        <v>92</v>
      </c>
      <c r="B442" s="139"/>
      <c r="C442" s="139"/>
      <c r="D442" s="49" t="s">
        <v>375</v>
      </c>
      <c r="E442" s="46" t="s">
        <v>127</v>
      </c>
      <c r="F442" s="46" t="s">
        <v>76</v>
      </c>
      <c r="G442" s="47" t="s">
        <v>503</v>
      </c>
      <c r="H442" s="47" t="s">
        <v>88</v>
      </c>
      <c r="I442" s="48"/>
      <c r="J442" s="68"/>
      <c r="K442" s="121">
        <f>K443</f>
        <v>2144</v>
      </c>
      <c r="L442" s="26"/>
      <c r="M442" s="9"/>
      <c r="N442" s="35"/>
      <c r="O442" s="35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16"/>
      <c r="AD442" s="16"/>
      <c r="AE442" s="16"/>
    </row>
    <row r="443" spans="1:31" s="18" customFormat="1" ht="12.75" customHeight="1">
      <c r="A443" s="139" t="s">
        <v>129</v>
      </c>
      <c r="B443" s="139"/>
      <c r="C443" s="139"/>
      <c r="D443" s="49" t="s">
        <v>375</v>
      </c>
      <c r="E443" s="46" t="s">
        <v>127</v>
      </c>
      <c r="F443" s="46" t="s">
        <v>76</v>
      </c>
      <c r="G443" s="47" t="s">
        <v>503</v>
      </c>
      <c r="H443" s="47" t="s">
        <v>85</v>
      </c>
      <c r="I443" s="48"/>
      <c r="J443" s="68"/>
      <c r="K443" s="121">
        <f>1700+350+94</f>
        <v>2144</v>
      </c>
      <c r="L443" s="26"/>
      <c r="M443" s="9"/>
      <c r="N443" s="35"/>
      <c r="O443" s="35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16"/>
      <c r="AD443" s="16"/>
      <c r="AE443" s="16"/>
    </row>
    <row r="444" spans="1:31" s="18" customFormat="1" ht="12.75" customHeight="1">
      <c r="A444" s="139" t="s">
        <v>452</v>
      </c>
      <c r="B444" s="139"/>
      <c r="C444" s="139"/>
      <c r="D444" s="49" t="s">
        <v>375</v>
      </c>
      <c r="E444" s="46" t="s">
        <v>127</v>
      </c>
      <c r="F444" s="46" t="s">
        <v>76</v>
      </c>
      <c r="G444" s="47" t="s">
        <v>299</v>
      </c>
      <c r="H444" s="47"/>
      <c r="I444" s="48"/>
      <c r="J444" s="68"/>
      <c r="K444" s="121">
        <f>K445</f>
        <v>300</v>
      </c>
      <c r="L444" s="26"/>
      <c r="M444" s="9"/>
      <c r="N444" s="35"/>
      <c r="O444" s="35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6"/>
      <c r="AD444" s="16"/>
      <c r="AE444" s="16"/>
    </row>
    <row r="445" spans="1:31" s="18" customFormat="1" ht="12.75" customHeight="1">
      <c r="A445" s="139" t="s">
        <v>186</v>
      </c>
      <c r="B445" s="139"/>
      <c r="C445" s="139"/>
      <c r="D445" s="49" t="s">
        <v>375</v>
      </c>
      <c r="E445" s="46" t="s">
        <v>127</v>
      </c>
      <c r="F445" s="46" t="s">
        <v>76</v>
      </c>
      <c r="G445" s="47" t="s">
        <v>504</v>
      </c>
      <c r="H445" s="47"/>
      <c r="I445" s="48"/>
      <c r="J445" s="68"/>
      <c r="K445" s="121">
        <f>K446</f>
        <v>300</v>
      </c>
      <c r="L445" s="26"/>
      <c r="M445" s="9"/>
      <c r="N445" s="35"/>
      <c r="O445" s="35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  <c r="AD445" s="16"/>
      <c r="AE445" s="16"/>
    </row>
    <row r="446" spans="1:31" s="18" customFormat="1" ht="12.75" customHeight="1">
      <c r="A446" s="139" t="s">
        <v>92</v>
      </c>
      <c r="B446" s="139"/>
      <c r="C446" s="139"/>
      <c r="D446" s="49" t="s">
        <v>375</v>
      </c>
      <c r="E446" s="46" t="s">
        <v>127</v>
      </c>
      <c r="F446" s="46" t="s">
        <v>76</v>
      </c>
      <c r="G446" s="47" t="s">
        <v>504</v>
      </c>
      <c r="H446" s="47" t="s">
        <v>88</v>
      </c>
      <c r="I446" s="48"/>
      <c r="J446" s="68"/>
      <c r="K446" s="121">
        <f>K447</f>
        <v>300</v>
      </c>
      <c r="L446" s="26"/>
      <c r="M446" s="9"/>
      <c r="N446" s="35"/>
      <c r="O446" s="35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  <c r="AD446" s="16"/>
      <c r="AE446" s="16"/>
    </row>
    <row r="447" spans="1:31" s="18" customFormat="1" ht="12.75" customHeight="1">
      <c r="A447" s="139" t="s">
        <v>129</v>
      </c>
      <c r="B447" s="139"/>
      <c r="C447" s="139"/>
      <c r="D447" s="49" t="s">
        <v>375</v>
      </c>
      <c r="E447" s="46" t="s">
        <v>127</v>
      </c>
      <c r="F447" s="46" t="s">
        <v>76</v>
      </c>
      <c r="G447" s="47" t="s">
        <v>504</v>
      </c>
      <c r="H447" s="47" t="s">
        <v>85</v>
      </c>
      <c r="I447" s="48"/>
      <c r="J447" s="68"/>
      <c r="K447" s="121">
        <v>300</v>
      </c>
      <c r="L447" s="26"/>
      <c r="M447" s="9"/>
      <c r="N447" s="35"/>
      <c r="O447" s="35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  <c r="AD447" s="16"/>
      <c r="AE447" s="16"/>
    </row>
    <row r="448" spans="1:31" s="18" customFormat="1" ht="12.75" customHeight="1" hidden="1">
      <c r="A448" s="139"/>
      <c r="B448" s="139"/>
      <c r="C448" s="139"/>
      <c r="D448" s="49"/>
      <c r="E448" s="46"/>
      <c r="F448" s="46"/>
      <c r="G448" s="47"/>
      <c r="H448" s="47"/>
      <c r="I448" s="48"/>
      <c r="J448" s="68"/>
      <c r="K448" s="121">
        <f>K449</f>
        <v>0</v>
      </c>
      <c r="L448" s="26"/>
      <c r="M448" s="9"/>
      <c r="N448" s="35"/>
      <c r="O448" s="35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  <c r="AB448" s="16"/>
      <c r="AC448" s="16"/>
      <c r="AD448" s="16"/>
      <c r="AE448" s="16"/>
    </row>
    <row r="449" spans="1:31" s="18" customFormat="1" ht="12.75" customHeight="1" hidden="1">
      <c r="A449" s="139"/>
      <c r="B449" s="139"/>
      <c r="C449" s="139"/>
      <c r="D449" s="49"/>
      <c r="E449" s="46"/>
      <c r="F449" s="46"/>
      <c r="G449" s="47"/>
      <c r="H449" s="47"/>
      <c r="I449" s="48"/>
      <c r="J449" s="68"/>
      <c r="K449" s="121">
        <f>K450</f>
        <v>0</v>
      </c>
      <c r="L449" s="26"/>
      <c r="M449" s="9"/>
      <c r="N449" s="35"/>
      <c r="O449" s="35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16"/>
      <c r="AD449" s="16"/>
      <c r="AE449" s="16"/>
    </row>
    <row r="450" spans="1:31" s="18" customFormat="1" ht="12.75" customHeight="1" hidden="1">
      <c r="A450" s="139"/>
      <c r="B450" s="139"/>
      <c r="C450" s="139"/>
      <c r="D450" s="49"/>
      <c r="E450" s="46"/>
      <c r="F450" s="46"/>
      <c r="G450" s="47"/>
      <c r="H450" s="47"/>
      <c r="I450" s="48"/>
      <c r="J450" s="68"/>
      <c r="K450" s="121">
        <f>K451</f>
        <v>0</v>
      </c>
      <c r="L450" s="26"/>
      <c r="M450" s="9"/>
      <c r="N450" s="35"/>
      <c r="O450" s="35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  <c r="AD450" s="16"/>
      <c r="AE450" s="16"/>
    </row>
    <row r="451" spans="1:31" s="18" customFormat="1" ht="12.75" customHeight="1" hidden="1">
      <c r="A451" s="139"/>
      <c r="B451" s="139"/>
      <c r="C451" s="139"/>
      <c r="D451" s="49"/>
      <c r="E451" s="46"/>
      <c r="F451" s="46"/>
      <c r="G451" s="47"/>
      <c r="H451" s="47"/>
      <c r="I451" s="48"/>
      <c r="J451" s="68"/>
      <c r="K451" s="121">
        <v>0</v>
      </c>
      <c r="L451" s="26"/>
      <c r="M451" s="9"/>
      <c r="N451" s="35"/>
      <c r="O451" s="35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  <c r="AD451" s="16"/>
      <c r="AE451" s="16"/>
    </row>
    <row r="452" spans="1:31" s="18" customFormat="1" ht="27" customHeight="1" hidden="1">
      <c r="A452" s="130" t="s">
        <v>489</v>
      </c>
      <c r="B452" s="131"/>
      <c r="C452" s="132"/>
      <c r="D452" s="49" t="s">
        <v>375</v>
      </c>
      <c r="E452" s="46" t="s">
        <v>127</v>
      </c>
      <c r="F452" s="46" t="s">
        <v>76</v>
      </c>
      <c r="G452" s="47" t="s">
        <v>300</v>
      </c>
      <c r="H452" s="47"/>
      <c r="I452" s="48"/>
      <c r="J452" s="68"/>
      <c r="K452" s="121">
        <f>K453</f>
        <v>0</v>
      </c>
      <c r="L452" s="26"/>
      <c r="M452" s="9"/>
      <c r="N452" s="35"/>
      <c r="O452" s="35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  <c r="AD452" s="16"/>
      <c r="AE452" s="16"/>
    </row>
    <row r="453" spans="1:31" s="18" customFormat="1" ht="39" customHeight="1" hidden="1">
      <c r="A453" s="130" t="s">
        <v>353</v>
      </c>
      <c r="B453" s="131"/>
      <c r="C453" s="132"/>
      <c r="D453" s="49" t="s">
        <v>375</v>
      </c>
      <c r="E453" s="46" t="s">
        <v>127</v>
      </c>
      <c r="F453" s="46" t="s">
        <v>76</v>
      </c>
      <c r="G453" s="47" t="s">
        <v>490</v>
      </c>
      <c r="H453" s="47"/>
      <c r="I453" s="48"/>
      <c r="J453" s="68"/>
      <c r="K453" s="121">
        <f>K454</f>
        <v>0</v>
      </c>
      <c r="L453" s="26"/>
      <c r="M453" s="9"/>
      <c r="N453" s="35"/>
      <c r="O453" s="35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  <c r="AD453" s="16"/>
      <c r="AE453" s="16"/>
    </row>
    <row r="454" spans="1:31" s="18" customFormat="1" ht="39" customHeight="1" hidden="1">
      <c r="A454" s="130" t="s">
        <v>80</v>
      </c>
      <c r="B454" s="131"/>
      <c r="C454" s="132"/>
      <c r="D454" s="49" t="s">
        <v>375</v>
      </c>
      <c r="E454" s="46" t="s">
        <v>127</v>
      </c>
      <c r="F454" s="46" t="s">
        <v>76</v>
      </c>
      <c r="G454" s="47" t="s">
        <v>490</v>
      </c>
      <c r="H454" s="47" t="s">
        <v>81</v>
      </c>
      <c r="I454" s="48"/>
      <c r="J454" s="68"/>
      <c r="K454" s="121">
        <f>K455</f>
        <v>0</v>
      </c>
      <c r="L454" s="26"/>
      <c r="M454" s="9"/>
      <c r="N454" s="35"/>
      <c r="O454" s="35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  <c r="AD454" s="16"/>
      <c r="AE454" s="16"/>
    </row>
    <row r="455" spans="1:31" s="18" customFormat="1" ht="12.75" customHeight="1" hidden="1">
      <c r="A455" s="130" t="s">
        <v>140</v>
      </c>
      <c r="B455" s="131"/>
      <c r="C455" s="132"/>
      <c r="D455" s="49" t="s">
        <v>375</v>
      </c>
      <c r="E455" s="46" t="s">
        <v>127</v>
      </c>
      <c r="F455" s="46" t="s">
        <v>76</v>
      </c>
      <c r="G455" s="47" t="s">
        <v>414</v>
      </c>
      <c r="H455" s="47" t="s">
        <v>141</v>
      </c>
      <c r="I455" s="48"/>
      <c r="J455" s="68"/>
      <c r="K455" s="121">
        <v>0</v>
      </c>
      <c r="L455" s="26"/>
      <c r="M455" s="9"/>
      <c r="N455" s="35"/>
      <c r="O455" s="35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  <c r="AD455" s="16"/>
      <c r="AE455" s="16"/>
    </row>
    <row r="456" spans="1:31" s="18" customFormat="1" ht="12.75" customHeight="1" hidden="1">
      <c r="A456" s="144" t="s">
        <v>96</v>
      </c>
      <c r="B456" s="139"/>
      <c r="C456" s="139"/>
      <c r="D456" s="49" t="s">
        <v>375</v>
      </c>
      <c r="E456" s="46" t="s">
        <v>127</v>
      </c>
      <c r="F456" s="46" t="s">
        <v>76</v>
      </c>
      <c r="G456" s="47" t="s">
        <v>160</v>
      </c>
      <c r="H456" s="47"/>
      <c r="I456" s="48"/>
      <c r="J456" s="68"/>
      <c r="K456" s="121">
        <f>K457</f>
        <v>0</v>
      </c>
      <c r="L456" s="26"/>
      <c r="M456" s="9"/>
      <c r="N456" s="35"/>
      <c r="O456" s="35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  <c r="AD456" s="16"/>
      <c r="AE456" s="16"/>
    </row>
    <row r="457" spans="1:31" s="18" customFormat="1" ht="12.75" customHeight="1" hidden="1">
      <c r="A457" s="144" t="s">
        <v>186</v>
      </c>
      <c r="B457" s="144"/>
      <c r="C457" s="144"/>
      <c r="D457" s="49" t="s">
        <v>375</v>
      </c>
      <c r="E457" s="46" t="s">
        <v>127</v>
      </c>
      <c r="F457" s="46" t="s">
        <v>76</v>
      </c>
      <c r="G457" s="47" t="s">
        <v>302</v>
      </c>
      <c r="H457" s="47"/>
      <c r="I457" s="48"/>
      <c r="J457" s="68"/>
      <c r="K457" s="121">
        <f>K458</f>
        <v>0</v>
      </c>
      <c r="L457" s="26"/>
      <c r="M457" s="9"/>
      <c r="N457" s="35"/>
      <c r="O457" s="35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  <c r="AD457" s="16"/>
      <c r="AE457" s="16"/>
    </row>
    <row r="458" spans="1:31" s="18" customFormat="1" ht="12.75" customHeight="1" hidden="1">
      <c r="A458" s="139" t="s">
        <v>92</v>
      </c>
      <c r="B458" s="139"/>
      <c r="C458" s="139"/>
      <c r="D458" s="49" t="s">
        <v>375</v>
      </c>
      <c r="E458" s="46" t="s">
        <v>127</v>
      </c>
      <c r="F458" s="46" t="s">
        <v>76</v>
      </c>
      <c r="G458" s="47" t="s">
        <v>302</v>
      </c>
      <c r="H458" s="47" t="s">
        <v>88</v>
      </c>
      <c r="I458" s="48"/>
      <c r="J458" s="68"/>
      <c r="K458" s="121">
        <f>K459</f>
        <v>0</v>
      </c>
      <c r="L458" s="26"/>
      <c r="M458" s="9"/>
      <c r="N458" s="35"/>
      <c r="O458" s="35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  <c r="AB458" s="16"/>
      <c r="AC458" s="16"/>
      <c r="AD458" s="16"/>
      <c r="AE458" s="16"/>
    </row>
    <row r="459" spans="1:31" s="18" customFormat="1" ht="12.75" customHeight="1" hidden="1">
      <c r="A459" s="139" t="s">
        <v>129</v>
      </c>
      <c r="B459" s="139"/>
      <c r="C459" s="139"/>
      <c r="D459" s="49" t="s">
        <v>375</v>
      </c>
      <c r="E459" s="46" t="s">
        <v>127</v>
      </c>
      <c r="F459" s="46" t="s">
        <v>76</v>
      </c>
      <c r="G459" s="47" t="s">
        <v>302</v>
      </c>
      <c r="H459" s="47" t="s">
        <v>85</v>
      </c>
      <c r="I459" s="48"/>
      <c r="J459" s="68"/>
      <c r="K459" s="121"/>
      <c r="L459" s="26"/>
      <c r="M459" s="9"/>
      <c r="N459" s="35"/>
      <c r="O459" s="35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  <c r="AB459" s="16"/>
      <c r="AC459" s="16"/>
      <c r="AD459" s="16"/>
      <c r="AE459" s="16"/>
    </row>
    <row r="460" spans="1:31" s="18" customFormat="1" ht="27" customHeight="1" hidden="1">
      <c r="A460" s="146" t="s">
        <v>350</v>
      </c>
      <c r="B460" s="146"/>
      <c r="C460" s="146"/>
      <c r="D460" s="49" t="s">
        <v>375</v>
      </c>
      <c r="E460" s="46" t="s">
        <v>127</v>
      </c>
      <c r="F460" s="46" t="s">
        <v>76</v>
      </c>
      <c r="G460" s="47" t="s">
        <v>352</v>
      </c>
      <c r="H460" s="47"/>
      <c r="I460" s="48"/>
      <c r="J460" s="68"/>
      <c r="K460" s="121">
        <f>K461</f>
        <v>0</v>
      </c>
      <c r="L460" s="26"/>
      <c r="M460" s="9"/>
      <c r="N460" s="35"/>
      <c r="O460" s="35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  <c r="AB460" s="16"/>
      <c r="AC460" s="16"/>
      <c r="AD460" s="16"/>
      <c r="AE460" s="16"/>
    </row>
    <row r="461" spans="1:31" s="18" customFormat="1" ht="27" customHeight="1" hidden="1">
      <c r="A461" s="146" t="s">
        <v>351</v>
      </c>
      <c r="B461" s="146"/>
      <c r="C461" s="146"/>
      <c r="D461" s="49" t="s">
        <v>375</v>
      </c>
      <c r="E461" s="46" t="s">
        <v>127</v>
      </c>
      <c r="F461" s="46" t="s">
        <v>76</v>
      </c>
      <c r="G461" s="47" t="s">
        <v>354</v>
      </c>
      <c r="H461" s="47"/>
      <c r="I461" s="48"/>
      <c r="J461" s="68"/>
      <c r="K461" s="121">
        <f>K462</f>
        <v>0</v>
      </c>
      <c r="L461" s="26"/>
      <c r="M461" s="9"/>
      <c r="N461" s="35"/>
      <c r="O461" s="35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  <c r="AD461" s="16"/>
      <c r="AE461" s="16"/>
    </row>
    <row r="462" spans="1:31" s="18" customFormat="1" ht="27" customHeight="1" hidden="1">
      <c r="A462" s="146" t="s">
        <v>353</v>
      </c>
      <c r="B462" s="146"/>
      <c r="C462" s="146"/>
      <c r="D462" s="49" t="s">
        <v>375</v>
      </c>
      <c r="E462" s="46" t="s">
        <v>127</v>
      </c>
      <c r="F462" s="46" t="s">
        <v>76</v>
      </c>
      <c r="G462" s="47" t="s">
        <v>355</v>
      </c>
      <c r="H462" s="47"/>
      <c r="I462" s="48"/>
      <c r="J462" s="68"/>
      <c r="K462" s="121">
        <f>K463</f>
        <v>0</v>
      </c>
      <c r="L462" s="26"/>
      <c r="M462" s="9"/>
      <c r="N462" s="35"/>
      <c r="O462" s="35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16"/>
      <c r="AD462" s="16"/>
      <c r="AE462" s="16"/>
    </row>
    <row r="463" spans="1:31" s="18" customFormat="1" ht="39" customHeight="1" hidden="1">
      <c r="A463" s="146" t="s">
        <v>80</v>
      </c>
      <c r="B463" s="146"/>
      <c r="C463" s="146"/>
      <c r="D463" s="49" t="s">
        <v>375</v>
      </c>
      <c r="E463" s="46" t="s">
        <v>127</v>
      </c>
      <c r="F463" s="46" t="s">
        <v>76</v>
      </c>
      <c r="G463" s="47" t="s">
        <v>355</v>
      </c>
      <c r="H463" s="47" t="s">
        <v>81</v>
      </c>
      <c r="I463" s="48"/>
      <c r="J463" s="68"/>
      <c r="K463" s="121">
        <f>K464</f>
        <v>0</v>
      </c>
      <c r="L463" s="26"/>
      <c r="M463" s="9"/>
      <c r="N463" s="35"/>
      <c r="O463" s="35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  <c r="AB463" s="16"/>
      <c r="AC463" s="16"/>
      <c r="AD463" s="16"/>
      <c r="AE463" s="16"/>
    </row>
    <row r="464" spans="1:31" s="18" customFormat="1" ht="13.5" customHeight="1" hidden="1">
      <c r="A464" s="146" t="s">
        <v>140</v>
      </c>
      <c r="B464" s="146"/>
      <c r="C464" s="146"/>
      <c r="D464" s="49" t="s">
        <v>375</v>
      </c>
      <c r="E464" s="46" t="s">
        <v>127</v>
      </c>
      <c r="F464" s="46" t="s">
        <v>76</v>
      </c>
      <c r="G464" s="47" t="s">
        <v>355</v>
      </c>
      <c r="H464" s="47" t="s">
        <v>141</v>
      </c>
      <c r="I464" s="48"/>
      <c r="J464" s="68"/>
      <c r="K464" s="121"/>
      <c r="L464" s="26"/>
      <c r="M464" s="9"/>
      <c r="N464" s="35"/>
      <c r="O464" s="35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  <c r="AC464" s="16"/>
      <c r="AD464" s="16"/>
      <c r="AE464" s="16"/>
    </row>
    <row r="465" spans="1:31" s="18" customFormat="1" ht="48" customHeight="1">
      <c r="A465" s="149" t="s">
        <v>494</v>
      </c>
      <c r="B465" s="149"/>
      <c r="C465" s="149"/>
      <c r="D465" s="49" t="s">
        <v>375</v>
      </c>
      <c r="E465" s="46" t="s">
        <v>127</v>
      </c>
      <c r="F465" s="46" t="s">
        <v>76</v>
      </c>
      <c r="G465" s="47" t="s">
        <v>357</v>
      </c>
      <c r="H465" s="47"/>
      <c r="I465" s="48"/>
      <c r="J465" s="68"/>
      <c r="K465" s="121">
        <f>K466</f>
        <v>0</v>
      </c>
      <c r="L465" s="26"/>
      <c r="M465" s="9"/>
      <c r="N465" s="35"/>
      <c r="O465" s="35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16"/>
      <c r="AD465" s="16"/>
      <c r="AE465" s="16"/>
    </row>
    <row r="466" spans="1:31" s="18" customFormat="1" ht="13.5" customHeight="1">
      <c r="A466" s="149" t="s">
        <v>376</v>
      </c>
      <c r="B466" s="149"/>
      <c r="C466" s="149"/>
      <c r="D466" s="49" t="s">
        <v>375</v>
      </c>
      <c r="E466" s="46" t="s">
        <v>127</v>
      </c>
      <c r="F466" s="46" t="s">
        <v>76</v>
      </c>
      <c r="G466" s="47" t="s">
        <v>463</v>
      </c>
      <c r="H466" s="47"/>
      <c r="I466" s="48"/>
      <c r="J466" s="68"/>
      <c r="K466" s="121">
        <f>K467</f>
        <v>0</v>
      </c>
      <c r="L466" s="26"/>
      <c r="M466" s="9"/>
      <c r="N466" s="35"/>
      <c r="O466" s="35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16"/>
      <c r="AD466" s="16"/>
      <c r="AE466" s="16"/>
    </row>
    <row r="467" spans="1:31" s="18" customFormat="1" ht="13.5" customHeight="1">
      <c r="A467" s="144" t="s">
        <v>265</v>
      </c>
      <c r="B467" s="139"/>
      <c r="C467" s="139"/>
      <c r="D467" s="49" t="s">
        <v>375</v>
      </c>
      <c r="E467" s="46" t="s">
        <v>127</v>
      </c>
      <c r="F467" s="46" t="s">
        <v>76</v>
      </c>
      <c r="G467" s="47" t="s">
        <v>511</v>
      </c>
      <c r="H467" s="47"/>
      <c r="I467" s="48"/>
      <c r="J467" s="68"/>
      <c r="K467" s="121">
        <f>K468</f>
        <v>0</v>
      </c>
      <c r="L467" s="26"/>
      <c r="M467" s="9"/>
      <c r="N467" s="35"/>
      <c r="O467" s="35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  <c r="AB467" s="16"/>
      <c r="AC467" s="16"/>
      <c r="AD467" s="16"/>
      <c r="AE467" s="16"/>
    </row>
    <row r="468" spans="1:31" s="18" customFormat="1" ht="13.5" customHeight="1">
      <c r="A468" s="139" t="s">
        <v>464</v>
      </c>
      <c r="B468" s="139"/>
      <c r="C468" s="139"/>
      <c r="D468" s="49" t="s">
        <v>375</v>
      </c>
      <c r="E468" s="46" t="s">
        <v>127</v>
      </c>
      <c r="F468" s="46" t="s">
        <v>76</v>
      </c>
      <c r="G468" s="47" t="s">
        <v>511</v>
      </c>
      <c r="H468" s="47" t="s">
        <v>88</v>
      </c>
      <c r="I468" s="48"/>
      <c r="J468" s="68"/>
      <c r="K468" s="121">
        <f>K469</f>
        <v>0</v>
      </c>
      <c r="L468" s="26"/>
      <c r="M468" s="9"/>
      <c r="N468" s="35"/>
      <c r="O468" s="35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  <c r="AB468" s="16"/>
      <c r="AC468" s="16"/>
      <c r="AD468" s="16"/>
      <c r="AE468" s="16"/>
    </row>
    <row r="469" spans="1:31" s="18" customFormat="1" ht="13.5" customHeight="1">
      <c r="A469" s="139" t="s">
        <v>465</v>
      </c>
      <c r="B469" s="139"/>
      <c r="C469" s="139"/>
      <c r="D469" s="49" t="s">
        <v>375</v>
      </c>
      <c r="E469" s="46" t="s">
        <v>127</v>
      </c>
      <c r="F469" s="46" t="s">
        <v>76</v>
      </c>
      <c r="G469" s="47" t="s">
        <v>511</v>
      </c>
      <c r="H469" s="47" t="s">
        <v>85</v>
      </c>
      <c r="I469" s="48"/>
      <c r="J469" s="68"/>
      <c r="K469" s="121">
        <f>194.72-194.72</f>
        <v>0</v>
      </c>
      <c r="L469" s="26"/>
      <c r="M469" s="9"/>
      <c r="N469" s="35"/>
      <c r="O469" s="35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  <c r="AB469" s="16"/>
      <c r="AC469" s="16"/>
      <c r="AD469" s="16"/>
      <c r="AE469" s="16"/>
    </row>
    <row r="470" spans="1:31" s="34" customFormat="1" ht="12.75" customHeight="1">
      <c r="A470" s="156" t="s">
        <v>41</v>
      </c>
      <c r="B470" s="156"/>
      <c r="C470" s="156"/>
      <c r="D470" s="64" t="s">
        <v>375</v>
      </c>
      <c r="E470" s="54" t="s">
        <v>128</v>
      </c>
      <c r="F470" s="54"/>
      <c r="G470" s="53"/>
      <c r="H470" s="53"/>
      <c r="I470" s="55"/>
      <c r="J470" s="56" t="e">
        <f>#REF!</f>
        <v>#REF!</v>
      </c>
      <c r="K470" s="120">
        <f>K471+K476</f>
        <v>1041.9780700000001</v>
      </c>
      <c r="L470" s="21" t="e">
        <f>#REF!</f>
        <v>#REF!</v>
      </c>
      <c r="M470" s="9"/>
      <c r="N470" s="38"/>
      <c r="O470" s="38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  <c r="AE470" s="33"/>
    </row>
    <row r="471" spans="1:31" s="18" customFormat="1" ht="12.75" customHeight="1">
      <c r="A471" s="147" t="s">
        <v>133</v>
      </c>
      <c r="B471" s="147"/>
      <c r="C471" s="147"/>
      <c r="D471" s="58" t="s">
        <v>375</v>
      </c>
      <c r="E471" s="95">
        <v>10</v>
      </c>
      <c r="F471" s="96" t="s">
        <v>76</v>
      </c>
      <c r="G471" s="97"/>
      <c r="H471" s="98"/>
      <c r="I471" s="98"/>
      <c r="J471" s="99" t="e">
        <f>#REF!</f>
        <v>#REF!</v>
      </c>
      <c r="K471" s="122">
        <f>K472</f>
        <v>192.5</v>
      </c>
      <c r="L471" s="16"/>
      <c r="M471" s="9"/>
      <c r="N471" s="35"/>
      <c r="O471" s="35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  <c r="AB471" s="16"/>
      <c r="AC471" s="16"/>
      <c r="AD471" s="16"/>
      <c r="AE471" s="16"/>
    </row>
    <row r="472" spans="1:31" s="20" customFormat="1" ht="12.75" customHeight="1">
      <c r="A472" s="144" t="s">
        <v>96</v>
      </c>
      <c r="B472" s="139"/>
      <c r="C472" s="139"/>
      <c r="D472" s="49" t="s">
        <v>375</v>
      </c>
      <c r="E472" s="46" t="s">
        <v>128</v>
      </c>
      <c r="F472" s="46" t="s">
        <v>76</v>
      </c>
      <c r="G472" s="47" t="s">
        <v>160</v>
      </c>
      <c r="H472" s="47"/>
      <c r="I472" s="48"/>
      <c r="J472" s="68">
        <f>J475</f>
        <v>1.36</v>
      </c>
      <c r="K472" s="121">
        <f>K473</f>
        <v>192.5</v>
      </c>
      <c r="L472" s="27">
        <f>L475</f>
        <v>0</v>
      </c>
      <c r="M472" s="9"/>
      <c r="N472" s="9"/>
      <c r="O472" s="9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</row>
    <row r="473" spans="1:31" s="20" customFormat="1" ht="12.75" customHeight="1">
      <c r="A473" s="139" t="s">
        <v>134</v>
      </c>
      <c r="B473" s="139"/>
      <c r="C473" s="139"/>
      <c r="D473" s="49" t="s">
        <v>375</v>
      </c>
      <c r="E473" s="100">
        <v>10</v>
      </c>
      <c r="F473" s="101" t="s">
        <v>76</v>
      </c>
      <c r="G473" s="102" t="s">
        <v>303</v>
      </c>
      <c r="H473" s="48"/>
      <c r="I473" s="48"/>
      <c r="J473" s="65">
        <f>J475</f>
        <v>1.36</v>
      </c>
      <c r="K473" s="121">
        <f>K475</f>
        <v>192.5</v>
      </c>
      <c r="L473" s="15"/>
      <c r="M473" s="9"/>
      <c r="N473" s="9"/>
      <c r="O473" s="9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</row>
    <row r="474" spans="1:31" s="20" customFormat="1" ht="12.75" customHeight="1">
      <c r="A474" s="139" t="s">
        <v>330</v>
      </c>
      <c r="B474" s="139"/>
      <c r="C474" s="139"/>
      <c r="D474" s="49" t="s">
        <v>375</v>
      </c>
      <c r="E474" s="100">
        <v>10</v>
      </c>
      <c r="F474" s="101" t="s">
        <v>76</v>
      </c>
      <c r="G474" s="102" t="s">
        <v>303</v>
      </c>
      <c r="H474" s="103">
        <v>300</v>
      </c>
      <c r="I474" s="48"/>
      <c r="J474" s="65"/>
      <c r="K474" s="121">
        <f>K475</f>
        <v>192.5</v>
      </c>
      <c r="L474" s="15"/>
      <c r="M474" s="9"/>
      <c r="N474" s="9"/>
      <c r="O474" s="9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</row>
    <row r="475" spans="1:31" s="20" customFormat="1" ht="12.75" customHeight="1">
      <c r="A475" s="139" t="s">
        <v>329</v>
      </c>
      <c r="B475" s="139"/>
      <c r="C475" s="139"/>
      <c r="D475" s="49" t="s">
        <v>375</v>
      </c>
      <c r="E475" s="100">
        <v>10</v>
      </c>
      <c r="F475" s="101" t="s">
        <v>76</v>
      </c>
      <c r="G475" s="102" t="s">
        <v>303</v>
      </c>
      <c r="H475" s="104">
        <v>310</v>
      </c>
      <c r="I475" s="48"/>
      <c r="J475" s="65">
        <v>1.36</v>
      </c>
      <c r="K475" s="121">
        <f>182+1+9.5</f>
        <v>192.5</v>
      </c>
      <c r="L475" s="15"/>
      <c r="M475" s="9"/>
      <c r="N475" s="9"/>
      <c r="O475" s="9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</row>
    <row r="476" spans="1:31" s="29" customFormat="1" ht="14.25" customHeight="1">
      <c r="A476" s="147" t="s">
        <v>567</v>
      </c>
      <c r="B476" s="147"/>
      <c r="C476" s="147"/>
      <c r="D476" s="58" t="s">
        <v>375</v>
      </c>
      <c r="E476" s="59" t="s">
        <v>128</v>
      </c>
      <c r="F476" s="59" t="s">
        <v>78</v>
      </c>
      <c r="G476" s="60"/>
      <c r="H476" s="60"/>
      <c r="I476" s="61"/>
      <c r="J476" s="129">
        <f>J478</f>
        <v>0</v>
      </c>
      <c r="K476" s="122">
        <f>K477+K486+K490</f>
        <v>849.47807</v>
      </c>
      <c r="L476" s="39">
        <f>L478</f>
        <v>0</v>
      </c>
      <c r="M476" s="9"/>
      <c r="N476" s="37"/>
      <c r="O476" s="37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  <c r="AD476" s="22"/>
      <c r="AE476" s="22"/>
    </row>
    <row r="477" spans="1:31" s="20" customFormat="1" ht="28.5" customHeight="1">
      <c r="A477" s="136" t="s">
        <v>572</v>
      </c>
      <c r="B477" s="134"/>
      <c r="C477" s="135"/>
      <c r="D477" s="49" t="s">
        <v>375</v>
      </c>
      <c r="E477" s="46" t="s">
        <v>128</v>
      </c>
      <c r="F477" s="46" t="s">
        <v>78</v>
      </c>
      <c r="G477" s="47" t="s">
        <v>182</v>
      </c>
      <c r="H477" s="47"/>
      <c r="I477" s="48"/>
      <c r="J477" s="50">
        <f>J478</f>
        <v>0</v>
      </c>
      <c r="K477" s="121">
        <f>K478+K481+K487</f>
        <v>849.47807</v>
      </c>
      <c r="L477" s="19">
        <f>L478</f>
        <v>0</v>
      </c>
      <c r="M477" s="9"/>
      <c r="N477" s="9"/>
      <c r="O477" s="9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</row>
    <row r="478" spans="1:31" s="20" customFormat="1" ht="39" customHeight="1">
      <c r="A478" s="133" t="s">
        <v>566</v>
      </c>
      <c r="B478" s="134"/>
      <c r="C478" s="135"/>
      <c r="D478" s="49" t="s">
        <v>375</v>
      </c>
      <c r="E478" s="46" t="s">
        <v>128</v>
      </c>
      <c r="F478" s="46" t="s">
        <v>78</v>
      </c>
      <c r="G478" s="47" t="s">
        <v>430</v>
      </c>
      <c r="H478" s="47"/>
      <c r="I478" s="48"/>
      <c r="J478" s="50"/>
      <c r="K478" s="121">
        <f>K479</f>
        <v>100.5</v>
      </c>
      <c r="L478" s="19"/>
      <c r="M478" s="9"/>
      <c r="N478" s="9"/>
      <c r="O478" s="9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</row>
    <row r="479" spans="1:31" s="20" customFormat="1" ht="12.75" customHeight="1">
      <c r="A479" s="133" t="s">
        <v>304</v>
      </c>
      <c r="B479" s="134"/>
      <c r="C479" s="135"/>
      <c r="D479" s="49" t="s">
        <v>375</v>
      </c>
      <c r="E479" s="46" t="s">
        <v>128</v>
      </c>
      <c r="F479" s="46" t="s">
        <v>78</v>
      </c>
      <c r="G479" s="47" t="s">
        <v>430</v>
      </c>
      <c r="H479" s="47" t="s">
        <v>306</v>
      </c>
      <c r="I479" s="48"/>
      <c r="J479" s="50"/>
      <c r="K479" s="121">
        <f>K480</f>
        <v>100.5</v>
      </c>
      <c r="L479" s="19"/>
      <c r="M479" s="9"/>
      <c r="N479" s="9"/>
      <c r="O479" s="9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</row>
    <row r="480" spans="1:31" s="20" customFormat="1" ht="12.75" customHeight="1">
      <c r="A480" s="133" t="s">
        <v>305</v>
      </c>
      <c r="B480" s="134"/>
      <c r="C480" s="135"/>
      <c r="D480" s="49" t="s">
        <v>375</v>
      </c>
      <c r="E480" s="46" t="s">
        <v>128</v>
      </c>
      <c r="F480" s="46" t="s">
        <v>78</v>
      </c>
      <c r="G480" s="47" t="s">
        <v>430</v>
      </c>
      <c r="H480" s="47" t="s">
        <v>307</v>
      </c>
      <c r="I480" s="48"/>
      <c r="J480" s="50"/>
      <c r="K480" s="121">
        <v>100.5</v>
      </c>
      <c r="L480" s="19"/>
      <c r="M480" s="9"/>
      <c r="N480" s="9"/>
      <c r="O480" s="9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</row>
    <row r="481" spans="1:31" s="20" customFormat="1" ht="42.75" customHeight="1">
      <c r="A481" s="133" t="s">
        <v>568</v>
      </c>
      <c r="B481" s="134"/>
      <c r="C481" s="135"/>
      <c r="D481" s="49" t="s">
        <v>375</v>
      </c>
      <c r="E481" s="46" t="s">
        <v>128</v>
      </c>
      <c r="F481" s="46" t="s">
        <v>78</v>
      </c>
      <c r="G481" s="47" t="s">
        <v>430</v>
      </c>
      <c r="H481" s="47"/>
      <c r="I481" s="48"/>
      <c r="J481" s="50"/>
      <c r="K481" s="121">
        <f>K482</f>
        <v>374.7</v>
      </c>
      <c r="L481" s="19"/>
      <c r="M481" s="9"/>
      <c r="N481" s="9"/>
      <c r="O481" s="9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</row>
    <row r="482" spans="1:31" s="20" customFormat="1" ht="15.75" customHeight="1">
      <c r="A482" s="133" t="s">
        <v>304</v>
      </c>
      <c r="B482" s="134"/>
      <c r="C482" s="135"/>
      <c r="D482" s="49" t="s">
        <v>375</v>
      </c>
      <c r="E482" s="46" t="s">
        <v>128</v>
      </c>
      <c r="F482" s="46" t="s">
        <v>78</v>
      </c>
      <c r="G482" s="47" t="s">
        <v>430</v>
      </c>
      <c r="H482" s="47" t="s">
        <v>306</v>
      </c>
      <c r="I482" s="48"/>
      <c r="J482" s="50"/>
      <c r="K482" s="121">
        <f>K483</f>
        <v>374.7</v>
      </c>
      <c r="L482" s="19"/>
      <c r="M482" s="9"/>
      <c r="N482" s="9"/>
      <c r="O482" s="9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</row>
    <row r="483" spans="1:31" s="20" customFormat="1" ht="12.75" customHeight="1">
      <c r="A483" s="133" t="s">
        <v>305</v>
      </c>
      <c r="B483" s="134"/>
      <c r="C483" s="135"/>
      <c r="D483" s="49" t="s">
        <v>375</v>
      </c>
      <c r="E483" s="46" t="s">
        <v>128</v>
      </c>
      <c r="F483" s="46" t="s">
        <v>78</v>
      </c>
      <c r="G483" s="47" t="s">
        <v>430</v>
      </c>
      <c r="H483" s="47" t="s">
        <v>307</v>
      </c>
      <c r="I483" s="48"/>
      <c r="J483" s="50"/>
      <c r="K483" s="121">
        <v>374.7</v>
      </c>
      <c r="L483" s="19"/>
      <c r="M483" s="9"/>
      <c r="N483" s="9"/>
      <c r="O483" s="9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</row>
    <row r="484" spans="1:31" s="20" customFormat="1" ht="12.75" customHeight="1" hidden="1">
      <c r="A484" s="139"/>
      <c r="B484" s="139"/>
      <c r="C484" s="139"/>
      <c r="D484" s="49"/>
      <c r="E484" s="46"/>
      <c r="F484" s="46"/>
      <c r="G484" s="47"/>
      <c r="H484" s="47"/>
      <c r="I484" s="48"/>
      <c r="J484" s="50"/>
      <c r="K484" s="121">
        <f>K485</f>
        <v>0</v>
      </c>
      <c r="L484" s="19"/>
      <c r="M484" s="9"/>
      <c r="N484" s="9"/>
      <c r="O484" s="9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</row>
    <row r="485" spans="1:31" s="20" customFormat="1" ht="12.75" customHeight="1" hidden="1">
      <c r="A485" s="139"/>
      <c r="B485" s="139"/>
      <c r="C485" s="139"/>
      <c r="D485" s="49"/>
      <c r="E485" s="46"/>
      <c r="F485" s="46"/>
      <c r="G485" s="47"/>
      <c r="H485" s="47"/>
      <c r="I485" s="48"/>
      <c r="J485" s="50"/>
      <c r="K485" s="121">
        <f>88-4-84</f>
        <v>0</v>
      </c>
      <c r="L485" s="19"/>
      <c r="M485" s="9"/>
      <c r="N485" s="9"/>
      <c r="O485" s="9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</row>
    <row r="486" spans="1:31" s="20" customFormat="1" ht="25.5" customHeight="1" hidden="1">
      <c r="A486" s="139"/>
      <c r="B486" s="139"/>
      <c r="C486" s="139"/>
      <c r="D486" s="49"/>
      <c r="E486" s="46"/>
      <c r="F486" s="46"/>
      <c r="G486" s="47"/>
      <c r="H486" s="47"/>
      <c r="I486" s="48"/>
      <c r="J486" s="50"/>
      <c r="K486" s="121"/>
      <c r="L486" s="19"/>
      <c r="M486" s="9"/>
      <c r="N486" s="9"/>
      <c r="O486" s="9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</row>
    <row r="487" spans="1:31" s="20" customFormat="1" ht="42.75" customHeight="1">
      <c r="A487" s="133" t="s">
        <v>569</v>
      </c>
      <c r="B487" s="134"/>
      <c r="C487" s="135"/>
      <c r="D487" s="49" t="s">
        <v>375</v>
      </c>
      <c r="E487" s="46" t="s">
        <v>128</v>
      </c>
      <c r="F487" s="46" t="s">
        <v>78</v>
      </c>
      <c r="G487" s="47" t="s">
        <v>430</v>
      </c>
      <c r="H487" s="47"/>
      <c r="I487" s="48"/>
      <c r="J487" s="50">
        <f>J488</f>
        <v>0</v>
      </c>
      <c r="K487" s="121">
        <f>K488</f>
        <v>374.27807</v>
      </c>
      <c r="L487" s="19">
        <f>L488</f>
        <v>0</v>
      </c>
      <c r="M487" s="9"/>
      <c r="N487" s="9"/>
      <c r="O487" s="9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</row>
    <row r="488" spans="1:31" s="20" customFormat="1" ht="12.75" customHeight="1">
      <c r="A488" s="133" t="s">
        <v>304</v>
      </c>
      <c r="B488" s="134"/>
      <c r="C488" s="135"/>
      <c r="D488" s="49" t="s">
        <v>375</v>
      </c>
      <c r="E488" s="46" t="s">
        <v>128</v>
      </c>
      <c r="F488" s="46" t="s">
        <v>78</v>
      </c>
      <c r="G488" s="47" t="s">
        <v>430</v>
      </c>
      <c r="H488" s="47" t="s">
        <v>306</v>
      </c>
      <c r="I488" s="48"/>
      <c r="J488" s="50"/>
      <c r="K488" s="121">
        <f>K489</f>
        <v>374.27807</v>
      </c>
      <c r="L488" s="19"/>
      <c r="M488" s="9"/>
      <c r="N488" s="9"/>
      <c r="O488" s="9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</row>
    <row r="489" spans="1:31" s="20" customFormat="1" ht="12.75" customHeight="1">
      <c r="A489" s="133" t="s">
        <v>305</v>
      </c>
      <c r="B489" s="134"/>
      <c r="C489" s="135"/>
      <c r="D489" s="49" t="s">
        <v>375</v>
      </c>
      <c r="E489" s="46" t="s">
        <v>128</v>
      </c>
      <c r="F489" s="46" t="s">
        <v>78</v>
      </c>
      <c r="G489" s="47" t="s">
        <v>430</v>
      </c>
      <c r="H489" s="47" t="s">
        <v>307</v>
      </c>
      <c r="I489" s="48"/>
      <c r="J489" s="50"/>
      <c r="K489" s="121">
        <f>406.62099+28.29249-60.63541</f>
        <v>374.27807</v>
      </c>
      <c r="L489" s="19"/>
      <c r="M489" s="9"/>
      <c r="N489" s="9"/>
      <c r="O489" s="9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</row>
    <row r="490" spans="1:31" s="20" customFormat="1" ht="12.75" customHeight="1" hidden="1">
      <c r="A490" s="139" t="s">
        <v>342</v>
      </c>
      <c r="B490" s="139"/>
      <c r="C490" s="139"/>
      <c r="D490" s="49"/>
      <c r="E490" s="46">
        <v>10</v>
      </c>
      <c r="F490" s="46" t="s">
        <v>77</v>
      </c>
      <c r="G490" s="47" t="s">
        <v>308</v>
      </c>
      <c r="H490" s="47"/>
      <c r="I490" s="48"/>
      <c r="J490" s="50"/>
      <c r="K490" s="121">
        <f>K491</f>
        <v>0</v>
      </c>
      <c r="L490" s="19"/>
      <c r="M490" s="9"/>
      <c r="N490" s="9"/>
      <c r="O490" s="9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</row>
    <row r="491" spans="1:31" s="20" customFormat="1" ht="12.75" customHeight="1" hidden="1">
      <c r="A491" s="139" t="s">
        <v>335</v>
      </c>
      <c r="B491" s="139"/>
      <c r="C491" s="139"/>
      <c r="D491" s="49"/>
      <c r="E491" s="46">
        <v>10</v>
      </c>
      <c r="F491" s="46" t="s">
        <v>77</v>
      </c>
      <c r="G491" s="47" t="s">
        <v>339</v>
      </c>
      <c r="H491" s="47"/>
      <c r="I491" s="48"/>
      <c r="J491" s="50"/>
      <c r="K491" s="121">
        <f>K492</f>
        <v>0</v>
      </c>
      <c r="L491" s="19"/>
      <c r="M491" s="9"/>
      <c r="N491" s="9"/>
      <c r="O491" s="9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</row>
    <row r="492" spans="1:31" s="20" customFormat="1" ht="12.75" customHeight="1" hidden="1">
      <c r="A492" s="139" t="s">
        <v>337</v>
      </c>
      <c r="B492" s="139"/>
      <c r="C492" s="139"/>
      <c r="D492" s="49"/>
      <c r="E492" s="46">
        <v>10</v>
      </c>
      <c r="F492" s="46" t="s">
        <v>77</v>
      </c>
      <c r="G492" s="47" t="s">
        <v>340</v>
      </c>
      <c r="H492" s="47"/>
      <c r="I492" s="48"/>
      <c r="J492" s="50"/>
      <c r="K492" s="121">
        <f>K493+K496</f>
        <v>0</v>
      </c>
      <c r="L492" s="19"/>
      <c r="M492" s="9"/>
      <c r="N492" s="9"/>
      <c r="O492" s="9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</row>
    <row r="493" spans="1:31" s="20" customFormat="1" ht="25.5" customHeight="1" hidden="1">
      <c r="A493" s="139" t="s">
        <v>336</v>
      </c>
      <c r="B493" s="139"/>
      <c r="C493" s="139"/>
      <c r="D493" s="49"/>
      <c r="E493" s="46">
        <v>10</v>
      </c>
      <c r="F493" s="46" t="s">
        <v>77</v>
      </c>
      <c r="G493" s="47" t="s">
        <v>341</v>
      </c>
      <c r="H493" s="47" t="s">
        <v>306</v>
      </c>
      <c r="I493" s="48"/>
      <c r="J493" s="50"/>
      <c r="K493" s="121">
        <f>K494</f>
        <v>0</v>
      </c>
      <c r="L493" s="19"/>
      <c r="M493" s="9"/>
      <c r="N493" s="9"/>
      <c r="O493" s="9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</row>
    <row r="494" spans="1:31" s="20" customFormat="1" ht="12.75" customHeight="1" hidden="1">
      <c r="A494" s="139" t="s">
        <v>304</v>
      </c>
      <c r="B494" s="139"/>
      <c r="C494" s="139"/>
      <c r="D494" s="49"/>
      <c r="E494" s="46" t="s">
        <v>128</v>
      </c>
      <c r="F494" s="46" t="s">
        <v>77</v>
      </c>
      <c r="G494" s="47" t="s">
        <v>341</v>
      </c>
      <c r="H494" s="47" t="s">
        <v>306</v>
      </c>
      <c r="I494" s="48"/>
      <c r="J494" s="50"/>
      <c r="K494" s="121">
        <f>K495</f>
        <v>0</v>
      </c>
      <c r="L494" s="19"/>
      <c r="M494" s="9"/>
      <c r="N494" s="9"/>
      <c r="O494" s="9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</row>
    <row r="495" spans="1:31" s="20" customFormat="1" ht="12.75" customHeight="1" hidden="1">
      <c r="A495" s="139" t="s">
        <v>305</v>
      </c>
      <c r="B495" s="139"/>
      <c r="C495" s="139"/>
      <c r="D495" s="49"/>
      <c r="E495" s="46" t="s">
        <v>128</v>
      </c>
      <c r="F495" s="46" t="s">
        <v>77</v>
      </c>
      <c r="G495" s="47" t="s">
        <v>341</v>
      </c>
      <c r="H495" s="47" t="s">
        <v>307</v>
      </c>
      <c r="I495" s="48"/>
      <c r="J495" s="50"/>
      <c r="K495" s="121"/>
      <c r="L495" s="19"/>
      <c r="M495" s="9"/>
      <c r="N495" s="9"/>
      <c r="O495" s="9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</row>
    <row r="496" spans="1:31" s="20" customFormat="1" ht="12.75" customHeight="1" hidden="1">
      <c r="A496" s="139" t="s">
        <v>338</v>
      </c>
      <c r="B496" s="139"/>
      <c r="C496" s="139"/>
      <c r="D496" s="49"/>
      <c r="E496" s="46">
        <v>10</v>
      </c>
      <c r="F496" s="46" t="s">
        <v>77</v>
      </c>
      <c r="G496" s="47" t="s">
        <v>343</v>
      </c>
      <c r="H496" s="47" t="s">
        <v>307</v>
      </c>
      <c r="I496" s="48"/>
      <c r="J496" s="50"/>
      <c r="K496" s="121">
        <f>K497</f>
        <v>0</v>
      </c>
      <c r="L496" s="19"/>
      <c r="M496" s="9"/>
      <c r="N496" s="9"/>
      <c r="O496" s="9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</row>
    <row r="497" spans="1:31" s="20" customFormat="1" ht="12.75" customHeight="1" hidden="1">
      <c r="A497" s="139" t="s">
        <v>304</v>
      </c>
      <c r="B497" s="139"/>
      <c r="C497" s="139"/>
      <c r="D497" s="49"/>
      <c r="E497" s="46" t="s">
        <v>128</v>
      </c>
      <c r="F497" s="46" t="s">
        <v>77</v>
      </c>
      <c r="G497" s="47" t="s">
        <v>343</v>
      </c>
      <c r="H497" s="47" t="s">
        <v>306</v>
      </c>
      <c r="I497" s="48"/>
      <c r="J497" s="50"/>
      <c r="K497" s="121">
        <f>K498</f>
        <v>0</v>
      </c>
      <c r="L497" s="19"/>
      <c r="M497" s="9"/>
      <c r="N497" s="9"/>
      <c r="O497" s="9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</row>
    <row r="498" spans="1:31" s="20" customFormat="1" ht="12.75" customHeight="1" hidden="1">
      <c r="A498" s="139" t="s">
        <v>305</v>
      </c>
      <c r="B498" s="139"/>
      <c r="C498" s="139"/>
      <c r="D498" s="49"/>
      <c r="E498" s="46" t="s">
        <v>128</v>
      </c>
      <c r="F498" s="46" t="s">
        <v>77</v>
      </c>
      <c r="G498" s="47" t="s">
        <v>343</v>
      </c>
      <c r="H498" s="47" t="s">
        <v>307</v>
      </c>
      <c r="I498" s="48"/>
      <c r="J498" s="50"/>
      <c r="K498" s="121"/>
      <c r="L498" s="19"/>
      <c r="M498" s="9"/>
      <c r="N498" s="9"/>
      <c r="O498" s="9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</row>
    <row r="499" spans="1:31" s="20" customFormat="1" ht="12.75" customHeight="1">
      <c r="A499" s="155" t="s">
        <v>50</v>
      </c>
      <c r="B499" s="155"/>
      <c r="C499" s="155"/>
      <c r="D499" s="64" t="s">
        <v>375</v>
      </c>
      <c r="E499" s="54" t="s">
        <v>102</v>
      </c>
      <c r="F499" s="54"/>
      <c r="G499" s="53"/>
      <c r="H499" s="53"/>
      <c r="I499" s="55"/>
      <c r="J499" s="69" t="e">
        <f>J500</f>
        <v>#REF!</v>
      </c>
      <c r="K499" s="120">
        <f>K500</f>
        <v>200</v>
      </c>
      <c r="L499" s="30" t="e">
        <f>L500</f>
        <v>#REF!</v>
      </c>
      <c r="M499" s="9"/>
      <c r="N499" s="9"/>
      <c r="O499" s="9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</row>
    <row r="500" spans="1:31" s="29" customFormat="1" ht="12.75">
      <c r="A500" s="151" t="s">
        <v>51</v>
      </c>
      <c r="B500" s="147"/>
      <c r="C500" s="147"/>
      <c r="D500" s="58" t="s">
        <v>375</v>
      </c>
      <c r="E500" s="59" t="s">
        <v>102</v>
      </c>
      <c r="F500" s="59" t="s">
        <v>76</v>
      </c>
      <c r="G500" s="60"/>
      <c r="H500" s="60"/>
      <c r="I500" s="61"/>
      <c r="J500" s="70" t="e">
        <f>#REF!+#REF!</f>
        <v>#REF!</v>
      </c>
      <c r="K500" s="122">
        <f>K506</f>
        <v>200</v>
      </c>
      <c r="L500" s="31" t="e">
        <f>#REF!+#REF!</f>
        <v>#REF!</v>
      </c>
      <c r="M500" s="9"/>
      <c r="N500" s="37"/>
      <c r="O500" s="37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  <c r="AD500" s="22"/>
      <c r="AE500" s="22"/>
    </row>
    <row r="501" spans="1:31" s="18" customFormat="1" ht="25.5" customHeight="1" hidden="1">
      <c r="A501" s="139" t="s">
        <v>533</v>
      </c>
      <c r="B501" s="139"/>
      <c r="C501" s="139"/>
      <c r="D501" s="49"/>
      <c r="E501" s="46" t="s">
        <v>102</v>
      </c>
      <c r="F501" s="46" t="s">
        <v>76</v>
      </c>
      <c r="G501" s="47" t="s">
        <v>308</v>
      </c>
      <c r="H501" s="47"/>
      <c r="I501" s="48"/>
      <c r="J501" s="51" t="e">
        <f>#REF!</f>
        <v>#REF!</v>
      </c>
      <c r="K501" s="121">
        <f>K502</f>
        <v>0</v>
      </c>
      <c r="L501" s="23" t="e">
        <f>#REF!-J501</f>
        <v>#REF!</v>
      </c>
      <c r="M501" s="9"/>
      <c r="N501" s="35"/>
      <c r="O501" s="35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  <c r="AB501" s="16"/>
      <c r="AC501" s="16"/>
      <c r="AD501" s="16"/>
      <c r="AE501" s="16"/>
    </row>
    <row r="502" spans="1:31" s="20" customFormat="1" ht="25.5" customHeight="1" hidden="1">
      <c r="A502" s="139" t="s">
        <v>175</v>
      </c>
      <c r="B502" s="139"/>
      <c r="C502" s="139"/>
      <c r="D502" s="49"/>
      <c r="E502" s="46" t="s">
        <v>102</v>
      </c>
      <c r="F502" s="46" t="s">
        <v>76</v>
      </c>
      <c r="G502" s="47" t="s">
        <v>309</v>
      </c>
      <c r="H502" s="47"/>
      <c r="I502" s="48"/>
      <c r="J502" s="68" t="e">
        <f>J503</f>
        <v>#REF!</v>
      </c>
      <c r="K502" s="121">
        <f>K503</f>
        <v>0</v>
      </c>
      <c r="L502" s="27" t="e">
        <f>L503</f>
        <v>#REF!</v>
      </c>
      <c r="M502" s="9"/>
      <c r="N502" s="9"/>
      <c r="O502" s="9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</row>
    <row r="503" spans="1:31" s="18" customFormat="1" ht="25.5" customHeight="1" hidden="1">
      <c r="A503" s="139" t="s">
        <v>177</v>
      </c>
      <c r="B503" s="139"/>
      <c r="C503" s="139"/>
      <c r="D503" s="49"/>
      <c r="E503" s="46" t="s">
        <v>102</v>
      </c>
      <c r="F503" s="46" t="s">
        <v>76</v>
      </c>
      <c r="G503" s="47" t="s">
        <v>310</v>
      </c>
      <c r="H503" s="47"/>
      <c r="I503" s="48"/>
      <c r="J503" s="50" t="e">
        <f>#REF!</f>
        <v>#REF!</v>
      </c>
      <c r="K503" s="121">
        <f>K504</f>
        <v>0</v>
      </c>
      <c r="L503" s="17" t="e">
        <f>#REF!</f>
        <v>#REF!</v>
      </c>
      <c r="M503" s="9"/>
      <c r="N503" s="35"/>
      <c r="O503" s="35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16"/>
      <c r="AB503" s="16"/>
      <c r="AC503" s="16"/>
      <c r="AD503" s="16"/>
      <c r="AE503" s="16"/>
    </row>
    <row r="504" spans="1:31" s="20" customFormat="1" ht="12.75" hidden="1">
      <c r="A504" s="139" t="s">
        <v>92</v>
      </c>
      <c r="B504" s="139"/>
      <c r="C504" s="139"/>
      <c r="D504" s="49"/>
      <c r="E504" s="46" t="s">
        <v>102</v>
      </c>
      <c r="F504" s="46" t="s">
        <v>76</v>
      </c>
      <c r="G504" s="47" t="s">
        <v>310</v>
      </c>
      <c r="H504" s="47" t="s">
        <v>88</v>
      </c>
      <c r="I504" s="48"/>
      <c r="J504" s="50"/>
      <c r="K504" s="121">
        <f>K505</f>
        <v>0</v>
      </c>
      <c r="L504" s="19"/>
      <c r="M504" s="9"/>
      <c r="N504" s="9"/>
      <c r="O504" s="9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</row>
    <row r="505" spans="1:31" s="20" customFormat="1" ht="12.75" customHeight="1" hidden="1">
      <c r="A505" s="139" t="s">
        <v>129</v>
      </c>
      <c r="B505" s="139"/>
      <c r="C505" s="139"/>
      <c r="D505" s="49"/>
      <c r="E505" s="46" t="s">
        <v>102</v>
      </c>
      <c r="F505" s="47" t="s">
        <v>76</v>
      </c>
      <c r="G505" s="46" t="s">
        <v>310</v>
      </c>
      <c r="H505" s="47" t="s">
        <v>85</v>
      </c>
      <c r="I505" s="48"/>
      <c r="J505" s="50"/>
      <c r="K505" s="121"/>
      <c r="L505" s="19"/>
      <c r="M505" s="9"/>
      <c r="N505" s="9"/>
      <c r="O505" s="9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</row>
    <row r="506" spans="1:31" s="29" customFormat="1" ht="12.75">
      <c r="A506" s="139" t="s">
        <v>96</v>
      </c>
      <c r="B506" s="139"/>
      <c r="C506" s="139"/>
      <c r="D506" s="49" t="s">
        <v>375</v>
      </c>
      <c r="E506" s="46" t="s">
        <v>102</v>
      </c>
      <c r="F506" s="46" t="s">
        <v>76</v>
      </c>
      <c r="G506" s="47" t="s">
        <v>160</v>
      </c>
      <c r="H506" s="47"/>
      <c r="I506" s="55"/>
      <c r="J506" s="69"/>
      <c r="K506" s="121">
        <f>K508</f>
        <v>200</v>
      </c>
      <c r="L506" s="31"/>
      <c r="M506" s="9"/>
      <c r="N506" s="37"/>
      <c r="O506" s="37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  <c r="AA506" s="22"/>
      <c r="AB506" s="22"/>
      <c r="AC506" s="22"/>
      <c r="AD506" s="22"/>
      <c r="AE506" s="22"/>
    </row>
    <row r="507" spans="1:31" s="20" customFormat="1" ht="12.75" customHeight="1" hidden="1">
      <c r="A507" s="139" t="s">
        <v>313</v>
      </c>
      <c r="B507" s="139"/>
      <c r="C507" s="139"/>
      <c r="D507" s="49" t="s">
        <v>375</v>
      </c>
      <c r="E507" s="46" t="s">
        <v>102</v>
      </c>
      <c r="F507" s="46" t="s">
        <v>76</v>
      </c>
      <c r="G507" s="47" t="s">
        <v>315</v>
      </c>
      <c r="H507" s="47"/>
      <c r="I507" s="48"/>
      <c r="J507" s="65"/>
      <c r="K507" s="121">
        <v>0</v>
      </c>
      <c r="L507" s="32"/>
      <c r="M507" s="9"/>
      <c r="N507" s="9"/>
      <c r="O507" s="9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</row>
    <row r="508" spans="1:31" s="20" customFormat="1" ht="12.75" customHeight="1">
      <c r="A508" s="133" t="s">
        <v>50</v>
      </c>
      <c r="B508" s="134"/>
      <c r="C508" s="135"/>
      <c r="D508" s="49" t="s">
        <v>375</v>
      </c>
      <c r="E508" s="46" t="s">
        <v>102</v>
      </c>
      <c r="F508" s="46" t="s">
        <v>76</v>
      </c>
      <c r="G508" s="47" t="s">
        <v>514</v>
      </c>
      <c r="H508" s="47"/>
      <c r="I508" s="48"/>
      <c r="J508" s="65"/>
      <c r="K508" s="123">
        <f>K510</f>
        <v>200</v>
      </c>
      <c r="L508" s="32"/>
      <c r="M508" s="9"/>
      <c r="N508" s="9"/>
      <c r="O508" s="9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</row>
    <row r="509" spans="1:31" s="20" customFormat="1" ht="12.75" customHeight="1" hidden="1">
      <c r="A509" s="133"/>
      <c r="B509" s="134"/>
      <c r="C509" s="135"/>
      <c r="D509" s="49"/>
      <c r="E509" s="46"/>
      <c r="F509" s="46"/>
      <c r="G509" s="47"/>
      <c r="H509" s="47"/>
      <c r="I509" s="48"/>
      <c r="J509" s="65"/>
      <c r="K509" s="123"/>
      <c r="L509" s="32"/>
      <c r="M509" s="9"/>
      <c r="N509" s="9"/>
      <c r="O509" s="9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</row>
    <row r="510" spans="1:31" s="20" customFormat="1" ht="12.75" customHeight="1">
      <c r="A510" s="133" t="s">
        <v>92</v>
      </c>
      <c r="B510" s="134"/>
      <c r="C510" s="135"/>
      <c r="D510" s="49" t="s">
        <v>375</v>
      </c>
      <c r="E510" s="46" t="s">
        <v>102</v>
      </c>
      <c r="F510" s="46" t="s">
        <v>76</v>
      </c>
      <c r="G510" s="47" t="s">
        <v>514</v>
      </c>
      <c r="H510" s="47" t="s">
        <v>88</v>
      </c>
      <c r="I510" s="48"/>
      <c r="J510" s="65"/>
      <c r="K510" s="123">
        <f>K511</f>
        <v>200</v>
      </c>
      <c r="L510" s="32"/>
      <c r="M510" s="9"/>
      <c r="N510" s="9"/>
      <c r="O510" s="9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</row>
    <row r="511" spans="1:31" s="20" customFormat="1" ht="12.75" customHeight="1">
      <c r="A511" s="133" t="s">
        <v>129</v>
      </c>
      <c r="B511" s="134"/>
      <c r="C511" s="135"/>
      <c r="D511" s="49" t="s">
        <v>375</v>
      </c>
      <c r="E511" s="46" t="s">
        <v>102</v>
      </c>
      <c r="F511" s="46" t="s">
        <v>76</v>
      </c>
      <c r="G511" s="47" t="s">
        <v>514</v>
      </c>
      <c r="H511" s="47" t="s">
        <v>85</v>
      </c>
      <c r="I511" s="48"/>
      <c r="J511" s="65"/>
      <c r="K511" s="123">
        <v>200</v>
      </c>
      <c r="L511" s="32"/>
      <c r="M511" s="9"/>
      <c r="N511" s="9"/>
      <c r="O511" s="9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</row>
    <row r="512" spans="1:31" s="20" customFormat="1" ht="12.75" customHeight="1" hidden="1">
      <c r="A512" s="133"/>
      <c r="B512" s="134"/>
      <c r="C512" s="135"/>
      <c r="D512" s="49"/>
      <c r="E512" s="46"/>
      <c r="F512" s="46"/>
      <c r="G512" s="47"/>
      <c r="H512" s="47"/>
      <c r="I512" s="48"/>
      <c r="J512" s="65"/>
      <c r="K512" s="123"/>
      <c r="L512" s="32"/>
      <c r="M512" s="9"/>
      <c r="N512" s="9"/>
      <c r="O512" s="9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</row>
    <row r="513" spans="1:31" s="20" customFormat="1" ht="12.75" customHeight="1" hidden="1">
      <c r="A513" s="133"/>
      <c r="B513" s="134"/>
      <c r="C513" s="135"/>
      <c r="D513" s="49"/>
      <c r="E513" s="46"/>
      <c r="F513" s="46"/>
      <c r="G513" s="47"/>
      <c r="H513" s="47"/>
      <c r="I513" s="48"/>
      <c r="J513" s="65"/>
      <c r="K513" s="123"/>
      <c r="L513" s="32"/>
      <c r="M513" s="9"/>
      <c r="N513" s="9"/>
      <c r="O513" s="9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</row>
    <row r="514" spans="1:31" s="20" customFormat="1" ht="12.75" customHeight="1" hidden="1">
      <c r="A514" s="133"/>
      <c r="B514" s="134"/>
      <c r="C514" s="135"/>
      <c r="D514" s="49"/>
      <c r="E514" s="46"/>
      <c r="F514" s="46"/>
      <c r="G514" s="47"/>
      <c r="H514" s="47"/>
      <c r="I514" s="48"/>
      <c r="J514" s="65"/>
      <c r="K514" s="123"/>
      <c r="L514" s="32"/>
      <c r="M514" s="9"/>
      <c r="N514" s="9"/>
      <c r="O514" s="9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</row>
    <row r="515" spans="1:31" s="20" customFormat="1" ht="12.75" customHeight="1" hidden="1">
      <c r="A515" s="133"/>
      <c r="B515" s="134"/>
      <c r="C515" s="135"/>
      <c r="D515" s="49"/>
      <c r="E515" s="46"/>
      <c r="F515" s="46"/>
      <c r="G515" s="47"/>
      <c r="H515" s="47"/>
      <c r="I515" s="48"/>
      <c r="J515" s="65"/>
      <c r="K515" s="123"/>
      <c r="L515" s="32"/>
      <c r="M515" s="9"/>
      <c r="N515" s="9"/>
      <c r="O515" s="9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</row>
    <row r="516" spans="1:31" s="20" customFormat="1" ht="12.75" customHeight="1" hidden="1">
      <c r="A516" s="133" t="s">
        <v>397</v>
      </c>
      <c r="B516" s="134"/>
      <c r="C516" s="135"/>
      <c r="D516" s="49" t="s">
        <v>375</v>
      </c>
      <c r="E516" s="46" t="s">
        <v>102</v>
      </c>
      <c r="F516" s="46" t="s">
        <v>76</v>
      </c>
      <c r="G516" s="47" t="s">
        <v>399</v>
      </c>
      <c r="H516" s="47"/>
      <c r="I516" s="48"/>
      <c r="J516" s="65"/>
      <c r="K516" s="123">
        <f>K517</f>
        <v>0</v>
      </c>
      <c r="L516" s="32"/>
      <c r="M516" s="9"/>
      <c r="N516" s="9"/>
      <c r="O516" s="9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</row>
    <row r="517" spans="1:31" s="20" customFormat="1" ht="12.75" customHeight="1" hidden="1">
      <c r="A517" s="133" t="s">
        <v>186</v>
      </c>
      <c r="B517" s="134"/>
      <c r="C517" s="135"/>
      <c r="D517" s="49" t="s">
        <v>375</v>
      </c>
      <c r="E517" s="46" t="s">
        <v>102</v>
      </c>
      <c r="F517" s="46" t="s">
        <v>76</v>
      </c>
      <c r="G517" s="47" t="s">
        <v>400</v>
      </c>
      <c r="H517" s="47"/>
      <c r="I517" s="48"/>
      <c r="J517" s="65"/>
      <c r="K517" s="123">
        <f>K518</f>
        <v>0</v>
      </c>
      <c r="L517" s="32"/>
      <c r="M517" s="9"/>
      <c r="N517" s="9"/>
      <c r="O517" s="9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</row>
    <row r="518" spans="1:31" s="20" customFormat="1" ht="12.75" customHeight="1" hidden="1">
      <c r="A518" s="133" t="s">
        <v>92</v>
      </c>
      <c r="B518" s="134"/>
      <c r="C518" s="135"/>
      <c r="D518" s="49" t="s">
        <v>375</v>
      </c>
      <c r="E518" s="46" t="s">
        <v>102</v>
      </c>
      <c r="F518" s="46" t="s">
        <v>76</v>
      </c>
      <c r="G518" s="47" t="s">
        <v>400</v>
      </c>
      <c r="H518" s="47" t="s">
        <v>88</v>
      </c>
      <c r="I518" s="48"/>
      <c r="J518" s="65"/>
      <c r="K518" s="123">
        <f>K519</f>
        <v>0</v>
      </c>
      <c r="L518" s="32"/>
      <c r="M518" s="9"/>
      <c r="N518" s="9"/>
      <c r="O518" s="9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</row>
    <row r="519" spans="1:31" s="20" customFormat="1" ht="12.75" customHeight="1" hidden="1">
      <c r="A519" s="133" t="s">
        <v>129</v>
      </c>
      <c r="B519" s="134"/>
      <c r="C519" s="135"/>
      <c r="D519" s="49" t="s">
        <v>375</v>
      </c>
      <c r="E519" s="46" t="s">
        <v>102</v>
      </c>
      <c r="F519" s="46" t="s">
        <v>76</v>
      </c>
      <c r="G519" s="47" t="s">
        <v>400</v>
      </c>
      <c r="H519" s="47" t="s">
        <v>85</v>
      </c>
      <c r="I519" s="48"/>
      <c r="J519" s="65"/>
      <c r="K519" s="123">
        <v>0</v>
      </c>
      <c r="L519" s="32"/>
      <c r="M519" s="9"/>
      <c r="N519" s="9"/>
      <c r="O519" s="9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</row>
    <row r="520" spans="1:31" s="20" customFormat="1" ht="12.75" customHeight="1">
      <c r="A520" s="156" t="s">
        <v>52</v>
      </c>
      <c r="B520" s="156"/>
      <c r="C520" s="156"/>
      <c r="D520" s="64" t="s">
        <v>375</v>
      </c>
      <c r="E520" s="54" t="s">
        <v>107</v>
      </c>
      <c r="F520" s="54"/>
      <c r="G520" s="53"/>
      <c r="H520" s="53"/>
      <c r="I520" s="55"/>
      <c r="J520" s="56" t="e">
        <f>J521+J526</f>
        <v>#REF!</v>
      </c>
      <c r="K520" s="120">
        <f>K521+K526</f>
        <v>206.7</v>
      </c>
      <c r="L520" s="21" t="e">
        <f>L521+L526</f>
        <v>#REF!</v>
      </c>
      <c r="M520" s="9"/>
      <c r="N520" s="9"/>
      <c r="O520" s="9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</row>
    <row r="521" spans="1:31" s="18" customFormat="1" ht="12.75" customHeight="1">
      <c r="A521" s="147" t="s">
        <v>46</v>
      </c>
      <c r="B521" s="147"/>
      <c r="C521" s="147"/>
      <c r="D521" s="58" t="s">
        <v>375</v>
      </c>
      <c r="E521" s="59" t="s">
        <v>107</v>
      </c>
      <c r="F521" s="59" t="s">
        <v>76</v>
      </c>
      <c r="G521" s="60"/>
      <c r="H521" s="60"/>
      <c r="I521" s="61"/>
      <c r="J521" s="62" t="e">
        <f>J523</f>
        <v>#REF!</v>
      </c>
      <c r="K521" s="122">
        <f>K522</f>
        <v>0</v>
      </c>
      <c r="L521" s="28" t="e">
        <f>L523</f>
        <v>#REF!</v>
      </c>
      <c r="M521" s="9"/>
      <c r="N521" s="35"/>
      <c r="O521" s="35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16"/>
      <c r="AB521" s="16"/>
      <c r="AC521" s="16"/>
      <c r="AD521" s="16"/>
      <c r="AE521" s="16"/>
    </row>
    <row r="522" spans="1:31" s="20" customFormat="1" ht="12.75" customHeight="1">
      <c r="A522" s="144" t="s">
        <v>96</v>
      </c>
      <c r="B522" s="139"/>
      <c r="C522" s="139"/>
      <c r="D522" s="49" t="s">
        <v>375</v>
      </c>
      <c r="E522" s="46" t="s">
        <v>107</v>
      </c>
      <c r="F522" s="46" t="s">
        <v>76</v>
      </c>
      <c r="G522" s="47" t="s">
        <v>160</v>
      </c>
      <c r="H522" s="47"/>
      <c r="I522" s="48"/>
      <c r="J522" s="68">
        <f>J524</f>
        <v>0</v>
      </c>
      <c r="K522" s="121">
        <f>K523</f>
        <v>0</v>
      </c>
      <c r="L522" s="27">
        <f>L524</f>
        <v>0</v>
      </c>
      <c r="M522" s="9"/>
      <c r="N522" s="9"/>
      <c r="O522" s="9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</row>
    <row r="523" spans="1:31" s="20" customFormat="1" ht="12.75" customHeight="1">
      <c r="A523" s="139" t="s">
        <v>47</v>
      </c>
      <c r="B523" s="139"/>
      <c r="C523" s="139"/>
      <c r="D523" s="49" t="s">
        <v>375</v>
      </c>
      <c r="E523" s="46" t="s">
        <v>107</v>
      </c>
      <c r="F523" s="46" t="s">
        <v>76</v>
      </c>
      <c r="G523" s="47" t="s">
        <v>316</v>
      </c>
      <c r="H523" s="47"/>
      <c r="I523" s="48"/>
      <c r="J523" s="50" t="e">
        <f>#REF!</f>
        <v>#REF!</v>
      </c>
      <c r="K523" s="121">
        <f>K524</f>
        <v>0</v>
      </c>
      <c r="L523" s="19" t="e">
        <f>#REF!</f>
        <v>#REF!</v>
      </c>
      <c r="M523" s="9"/>
      <c r="N523" s="9"/>
      <c r="O523" s="9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</row>
    <row r="524" spans="1:31" s="20" customFormat="1" ht="12.75" customHeight="1">
      <c r="A524" s="139" t="s">
        <v>92</v>
      </c>
      <c r="B524" s="139"/>
      <c r="C524" s="139"/>
      <c r="D524" s="49" t="s">
        <v>375</v>
      </c>
      <c r="E524" s="46" t="s">
        <v>107</v>
      </c>
      <c r="F524" s="46" t="s">
        <v>76</v>
      </c>
      <c r="G524" s="47" t="s">
        <v>316</v>
      </c>
      <c r="H524" s="47" t="s">
        <v>88</v>
      </c>
      <c r="I524" s="48"/>
      <c r="J524" s="50"/>
      <c r="K524" s="121">
        <f>K525</f>
        <v>0</v>
      </c>
      <c r="L524" s="19"/>
      <c r="M524" s="9"/>
      <c r="N524" s="9"/>
      <c r="O524" s="9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</row>
    <row r="525" spans="1:31" s="20" customFormat="1" ht="12.75" customHeight="1">
      <c r="A525" s="139" t="s">
        <v>129</v>
      </c>
      <c r="B525" s="139"/>
      <c r="C525" s="139"/>
      <c r="D525" s="49" t="s">
        <v>375</v>
      </c>
      <c r="E525" s="46" t="s">
        <v>107</v>
      </c>
      <c r="F525" s="46" t="s">
        <v>76</v>
      </c>
      <c r="G525" s="47" t="s">
        <v>316</v>
      </c>
      <c r="H525" s="47" t="s">
        <v>85</v>
      </c>
      <c r="I525" s="48"/>
      <c r="J525" s="50"/>
      <c r="K525" s="121">
        <f>450-380-70</f>
        <v>0</v>
      </c>
      <c r="L525" s="19"/>
      <c r="M525" s="9"/>
      <c r="N525" s="9"/>
      <c r="O525" s="9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</row>
    <row r="526" spans="1:31" s="29" customFormat="1" ht="12.75" customHeight="1">
      <c r="A526" s="151" t="s">
        <v>8</v>
      </c>
      <c r="B526" s="147"/>
      <c r="C526" s="147"/>
      <c r="D526" s="58" t="s">
        <v>375</v>
      </c>
      <c r="E526" s="59" t="s">
        <v>107</v>
      </c>
      <c r="F526" s="59" t="s">
        <v>75</v>
      </c>
      <c r="G526" s="60"/>
      <c r="H526" s="60"/>
      <c r="I526" s="61"/>
      <c r="J526" s="62" t="e">
        <f>J528</f>
        <v>#REF!</v>
      </c>
      <c r="K526" s="122">
        <f>K527</f>
        <v>206.7</v>
      </c>
      <c r="L526" s="28" t="e">
        <f>L528</f>
        <v>#REF!</v>
      </c>
      <c r="M526" s="9"/>
      <c r="N526" s="37"/>
      <c r="O526" s="37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  <c r="AC526" s="22"/>
      <c r="AD526" s="22"/>
      <c r="AE526" s="22"/>
    </row>
    <row r="527" spans="1:31" s="20" customFormat="1" ht="12.75" customHeight="1">
      <c r="A527" s="144" t="s">
        <v>96</v>
      </c>
      <c r="B527" s="139"/>
      <c r="C527" s="139"/>
      <c r="D527" s="49" t="s">
        <v>375</v>
      </c>
      <c r="E527" s="46" t="s">
        <v>107</v>
      </c>
      <c r="F527" s="46" t="s">
        <v>75</v>
      </c>
      <c r="G527" s="47" t="s">
        <v>160</v>
      </c>
      <c r="H527" s="47"/>
      <c r="I527" s="48"/>
      <c r="J527" s="68">
        <f>J529</f>
        <v>0</v>
      </c>
      <c r="K527" s="121">
        <f>K528</f>
        <v>206.7</v>
      </c>
      <c r="L527" s="27">
        <f>L529</f>
        <v>0</v>
      </c>
      <c r="M527" s="9"/>
      <c r="N527" s="9"/>
      <c r="O527" s="9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</row>
    <row r="528" spans="1:31" s="18" customFormat="1" ht="12.75" customHeight="1">
      <c r="A528" s="144" t="s">
        <v>45</v>
      </c>
      <c r="B528" s="144"/>
      <c r="C528" s="144"/>
      <c r="D528" s="49" t="s">
        <v>375</v>
      </c>
      <c r="E528" s="46" t="s">
        <v>107</v>
      </c>
      <c r="F528" s="46" t="s">
        <v>75</v>
      </c>
      <c r="G528" s="47" t="s">
        <v>317</v>
      </c>
      <c r="H528" s="47"/>
      <c r="I528" s="48"/>
      <c r="J528" s="50" t="e">
        <f>#REF!</f>
        <v>#REF!</v>
      </c>
      <c r="K528" s="121">
        <f>K529</f>
        <v>206.7</v>
      </c>
      <c r="L528" s="17" t="e">
        <f>#REF!</f>
        <v>#REF!</v>
      </c>
      <c r="M528" s="9"/>
      <c r="N528" s="35"/>
      <c r="O528" s="35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6"/>
      <c r="AB528" s="16"/>
      <c r="AC528" s="16"/>
      <c r="AD528" s="16"/>
      <c r="AE528" s="16"/>
    </row>
    <row r="529" spans="1:31" s="20" customFormat="1" ht="12.75" customHeight="1">
      <c r="A529" s="139" t="s">
        <v>92</v>
      </c>
      <c r="B529" s="139"/>
      <c r="C529" s="139"/>
      <c r="D529" s="49" t="s">
        <v>375</v>
      </c>
      <c r="E529" s="46" t="s">
        <v>107</v>
      </c>
      <c r="F529" s="46" t="s">
        <v>75</v>
      </c>
      <c r="G529" s="47" t="s">
        <v>317</v>
      </c>
      <c r="H529" s="47" t="s">
        <v>88</v>
      </c>
      <c r="I529" s="48"/>
      <c r="J529" s="50"/>
      <c r="K529" s="121">
        <f>K530</f>
        <v>206.7</v>
      </c>
      <c r="L529" s="19"/>
      <c r="M529" s="9"/>
      <c r="N529" s="9"/>
      <c r="O529" s="9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</row>
    <row r="530" spans="1:31" s="20" customFormat="1" ht="12.75" customHeight="1">
      <c r="A530" s="139" t="s">
        <v>129</v>
      </c>
      <c r="B530" s="139"/>
      <c r="C530" s="139"/>
      <c r="D530" s="49" t="s">
        <v>375</v>
      </c>
      <c r="E530" s="47" t="s">
        <v>107</v>
      </c>
      <c r="F530" s="47" t="s">
        <v>75</v>
      </c>
      <c r="G530" s="47" t="s">
        <v>317</v>
      </c>
      <c r="H530" s="47" t="s">
        <v>85</v>
      </c>
      <c r="I530" s="48"/>
      <c r="J530" s="50"/>
      <c r="K530" s="121">
        <f>176.7+30</f>
        <v>206.7</v>
      </c>
      <c r="L530" s="19"/>
      <c r="M530" s="9"/>
      <c r="N530" s="9"/>
      <c r="O530" s="9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</row>
    <row r="531" spans="1:31" s="34" customFormat="1" ht="12.75" customHeight="1" hidden="1">
      <c r="A531" s="156" t="s">
        <v>16</v>
      </c>
      <c r="B531" s="156"/>
      <c r="C531" s="156"/>
      <c r="D531" s="64"/>
      <c r="E531" s="54"/>
      <c r="F531" s="54" t="s">
        <v>58</v>
      </c>
      <c r="G531" s="53" t="s">
        <v>14</v>
      </c>
      <c r="H531" s="53" t="s">
        <v>2</v>
      </c>
      <c r="I531" s="55"/>
      <c r="J531" s="56">
        <f aca="true" t="shared" si="6" ref="J531:K534">J532</f>
        <v>530</v>
      </c>
      <c r="K531" s="124">
        <f t="shared" si="6"/>
        <v>0</v>
      </c>
      <c r="L531" s="19" t="e">
        <f>#REF!-J531</f>
        <v>#REF!</v>
      </c>
      <c r="M531" s="9"/>
      <c r="N531" s="38"/>
      <c r="O531" s="38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  <c r="AE531" s="33"/>
    </row>
    <row r="532" spans="1:31" s="29" customFormat="1" ht="25.5" customHeight="1" hidden="1">
      <c r="A532" s="156" t="s">
        <v>59</v>
      </c>
      <c r="B532" s="156"/>
      <c r="C532" s="156"/>
      <c r="D532" s="64"/>
      <c r="E532" s="54"/>
      <c r="F532" s="54" t="s">
        <v>60</v>
      </c>
      <c r="G532" s="53" t="s">
        <v>14</v>
      </c>
      <c r="H532" s="53" t="s">
        <v>2</v>
      </c>
      <c r="I532" s="55"/>
      <c r="J532" s="56">
        <f t="shared" si="6"/>
        <v>530</v>
      </c>
      <c r="K532" s="124">
        <f t="shared" si="6"/>
        <v>0</v>
      </c>
      <c r="L532" s="19" t="e">
        <f>#REF!-J532</f>
        <v>#REF!</v>
      </c>
      <c r="M532" s="9"/>
      <c r="N532" s="37"/>
      <c r="O532" s="37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  <c r="AA532" s="22"/>
      <c r="AB532" s="22"/>
      <c r="AC532" s="22"/>
      <c r="AD532" s="22"/>
      <c r="AE532" s="22"/>
    </row>
    <row r="533" spans="1:31" s="20" customFormat="1" ht="12.75" customHeight="1" hidden="1">
      <c r="A533" s="144" t="s">
        <v>17</v>
      </c>
      <c r="B533" s="139"/>
      <c r="C533" s="139"/>
      <c r="D533" s="49"/>
      <c r="E533" s="46"/>
      <c r="F533" s="46" t="s">
        <v>60</v>
      </c>
      <c r="G533" s="47" t="s">
        <v>18</v>
      </c>
      <c r="H533" s="47" t="s">
        <v>2</v>
      </c>
      <c r="I533" s="48"/>
      <c r="J533" s="50">
        <f t="shared" si="6"/>
        <v>530</v>
      </c>
      <c r="K533" s="124">
        <f t="shared" si="6"/>
        <v>0</v>
      </c>
      <c r="L533" s="19" t="e">
        <f>#REF!-J533</f>
        <v>#REF!</v>
      </c>
      <c r="M533" s="9"/>
      <c r="N533" s="9"/>
      <c r="O533" s="9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</row>
    <row r="534" spans="1:31" s="20" customFormat="1" ht="12.75" customHeight="1" hidden="1">
      <c r="A534" s="144" t="s">
        <v>12</v>
      </c>
      <c r="B534" s="144"/>
      <c r="C534" s="144"/>
      <c r="D534" s="49"/>
      <c r="E534" s="46"/>
      <c r="F534" s="46" t="s">
        <v>60</v>
      </c>
      <c r="G534" s="47" t="s">
        <v>40</v>
      </c>
      <c r="H534" s="47" t="s">
        <v>2</v>
      </c>
      <c r="I534" s="48"/>
      <c r="J534" s="50">
        <f t="shared" si="6"/>
        <v>530</v>
      </c>
      <c r="K534" s="124">
        <f t="shared" si="6"/>
        <v>0</v>
      </c>
      <c r="L534" s="19" t="e">
        <f>#REF!-J534</f>
        <v>#REF!</v>
      </c>
      <c r="M534" s="9"/>
      <c r="N534" s="9"/>
      <c r="O534" s="9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</row>
    <row r="535" spans="1:31" s="20" customFormat="1" ht="12.75" customHeight="1" hidden="1">
      <c r="A535" s="144" t="s">
        <v>37</v>
      </c>
      <c r="B535" s="144"/>
      <c r="C535" s="144"/>
      <c r="D535" s="49"/>
      <c r="E535" s="46"/>
      <c r="F535" s="46" t="s">
        <v>60</v>
      </c>
      <c r="G535" s="47" t="s">
        <v>40</v>
      </c>
      <c r="H535" s="47" t="s">
        <v>38</v>
      </c>
      <c r="I535" s="48"/>
      <c r="J535" s="50">
        <v>530</v>
      </c>
      <c r="K535" s="124">
        <f>530-530</f>
        <v>0</v>
      </c>
      <c r="L535" s="19" t="e">
        <f>#REF!-J535</f>
        <v>#REF!</v>
      </c>
      <c r="M535" s="9"/>
      <c r="N535" s="9"/>
      <c r="O535" s="9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</row>
    <row r="536" spans="1:16" s="91" customFormat="1" ht="15" customHeight="1">
      <c r="A536" s="143" t="s">
        <v>377</v>
      </c>
      <c r="B536" s="143"/>
      <c r="C536" s="143"/>
      <c r="D536" s="42" t="s">
        <v>378</v>
      </c>
      <c r="E536" s="43"/>
      <c r="F536" s="43"/>
      <c r="G536" s="43"/>
      <c r="H536" s="43"/>
      <c r="I536" s="43"/>
      <c r="J536" s="71" t="e">
        <f>J537</f>
        <v>#REF!</v>
      </c>
      <c r="K536" s="119">
        <f>K537</f>
        <v>8942.11607</v>
      </c>
      <c r="L536" s="88"/>
      <c r="M536" s="89"/>
      <c r="N536" s="90"/>
      <c r="O536" s="90"/>
      <c r="P536" s="90"/>
    </row>
    <row r="537" spans="1:31" ht="14.25" customHeight="1">
      <c r="A537" s="152" t="s">
        <v>25</v>
      </c>
      <c r="B537" s="152"/>
      <c r="C537" s="152"/>
      <c r="D537" s="72" t="s">
        <v>378</v>
      </c>
      <c r="E537" s="73" t="s">
        <v>76</v>
      </c>
      <c r="F537" s="73"/>
      <c r="G537" s="73"/>
      <c r="H537" s="73"/>
      <c r="I537" s="74"/>
      <c r="J537" s="75" t="e">
        <f>#REF!+J22+J52+J56+J542+J44+J560</f>
        <v>#REF!</v>
      </c>
      <c r="K537" s="125">
        <f>K538+K543</f>
        <v>8942.11607</v>
      </c>
      <c r="L537" s="105"/>
      <c r="M537" s="45"/>
      <c r="N537" s="45"/>
      <c r="O537" s="45"/>
      <c r="AE537" s="1"/>
    </row>
    <row r="538" spans="1:31" s="29" customFormat="1" ht="27.75" customHeight="1">
      <c r="A538" s="147" t="s">
        <v>34</v>
      </c>
      <c r="B538" s="147"/>
      <c r="C538" s="147"/>
      <c r="D538" s="58" t="s">
        <v>378</v>
      </c>
      <c r="E538" s="59" t="s">
        <v>76</v>
      </c>
      <c r="F538" s="59" t="s">
        <v>75</v>
      </c>
      <c r="G538" s="60"/>
      <c r="H538" s="60"/>
      <c r="I538" s="61"/>
      <c r="J538" s="62">
        <f aca="true" t="shared" si="7" ref="J538:L540">J539</f>
        <v>2387.7</v>
      </c>
      <c r="K538" s="122">
        <f t="shared" si="7"/>
        <v>2119.413</v>
      </c>
      <c r="L538" s="28" t="e">
        <f t="shared" si="7"/>
        <v>#REF!</v>
      </c>
      <c r="M538" s="9"/>
      <c r="N538" s="37"/>
      <c r="O538" s="37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  <c r="AA538" s="22"/>
      <c r="AB538" s="22"/>
      <c r="AC538" s="22"/>
      <c r="AD538" s="22"/>
      <c r="AE538" s="22"/>
    </row>
    <row r="539" spans="1:31" s="20" customFormat="1" ht="13.5" customHeight="1">
      <c r="A539" s="139" t="s">
        <v>84</v>
      </c>
      <c r="B539" s="139"/>
      <c r="C539" s="139"/>
      <c r="D539" s="49" t="s">
        <v>378</v>
      </c>
      <c r="E539" s="46" t="s">
        <v>76</v>
      </c>
      <c r="F539" s="46" t="s">
        <v>75</v>
      </c>
      <c r="G539" s="47" t="s">
        <v>156</v>
      </c>
      <c r="H539" s="47"/>
      <c r="I539" s="48"/>
      <c r="J539" s="50">
        <f t="shared" si="7"/>
        <v>2387.7</v>
      </c>
      <c r="K539" s="121">
        <f t="shared" si="7"/>
        <v>2119.413</v>
      </c>
      <c r="L539" s="19" t="e">
        <f t="shared" si="7"/>
        <v>#REF!</v>
      </c>
      <c r="M539" s="9"/>
      <c r="N539" s="9"/>
      <c r="O539" s="9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</row>
    <row r="540" spans="1:31" s="20" customFormat="1" ht="12.75" customHeight="1">
      <c r="A540" s="139" t="s">
        <v>79</v>
      </c>
      <c r="B540" s="139"/>
      <c r="C540" s="139"/>
      <c r="D540" s="49" t="s">
        <v>378</v>
      </c>
      <c r="E540" s="46" t="s">
        <v>76</v>
      </c>
      <c r="F540" s="46" t="s">
        <v>75</v>
      </c>
      <c r="G540" s="47" t="s">
        <v>157</v>
      </c>
      <c r="H540" s="47"/>
      <c r="I540" s="48"/>
      <c r="J540" s="50">
        <f t="shared" si="7"/>
        <v>2387.7</v>
      </c>
      <c r="K540" s="121">
        <f>K541</f>
        <v>2119.413</v>
      </c>
      <c r="L540" s="19" t="e">
        <f t="shared" si="7"/>
        <v>#REF!</v>
      </c>
      <c r="M540" s="9"/>
      <c r="N540" s="9"/>
      <c r="O540" s="9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</row>
    <row r="541" spans="1:31" s="20" customFormat="1" ht="39" customHeight="1">
      <c r="A541" s="139" t="s">
        <v>80</v>
      </c>
      <c r="B541" s="139"/>
      <c r="C541" s="139"/>
      <c r="D541" s="49" t="s">
        <v>378</v>
      </c>
      <c r="E541" s="46" t="s">
        <v>76</v>
      </c>
      <c r="F541" s="46" t="s">
        <v>75</v>
      </c>
      <c r="G541" s="47" t="s">
        <v>157</v>
      </c>
      <c r="H541" s="47" t="s">
        <v>81</v>
      </c>
      <c r="I541" s="48"/>
      <c r="J541" s="50">
        <v>2387.7</v>
      </c>
      <c r="K541" s="121">
        <f>K542</f>
        <v>2119.413</v>
      </c>
      <c r="L541" s="19" t="e">
        <f>#REF!-J541</f>
        <v>#REF!</v>
      </c>
      <c r="M541" s="9"/>
      <c r="N541" s="9"/>
      <c r="O541" s="9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</row>
    <row r="542" spans="1:31" s="20" customFormat="1" ht="12.75" customHeight="1">
      <c r="A542" s="139" t="s">
        <v>82</v>
      </c>
      <c r="B542" s="139"/>
      <c r="C542" s="139"/>
      <c r="D542" s="49" t="s">
        <v>378</v>
      </c>
      <c r="E542" s="46" t="s">
        <v>76</v>
      </c>
      <c r="F542" s="46" t="s">
        <v>75</v>
      </c>
      <c r="G542" s="47" t="s">
        <v>157</v>
      </c>
      <c r="H542" s="47" t="s">
        <v>66</v>
      </c>
      <c r="I542" s="48"/>
      <c r="J542" s="50"/>
      <c r="K542" s="121">
        <f>2220.97+96.59+127.043-325.19</f>
        <v>2119.413</v>
      </c>
      <c r="L542" s="19"/>
      <c r="M542" s="9"/>
      <c r="N542" s="9"/>
      <c r="O542" s="9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</row>
    <row r="543" spans="1:31" s="29" customFormat="1" ht="27.75" customHeight="1">
      <c r="A543" s="147" t="s">
        <v>13</v>
      </c>
      <c r="B543" s="147"/>
      <c r="C543" s="147"/>
      <c r="D543" s="58" t="s">
        <v>378</v>
      </c>
      <c r="E543" s="59" t="s">
        <v>76</v>
      </c>
      <c r="F543" s="59" t="s">
        <v>77</v>
      </c>
      <c r="G543" s="60"/>
      <c r="H543" s="60"/>
      <c r="I543" s="61"/>
      <c r="J543" s="62">
        <f>J544</f>
        <v>8338.5</v>
      </c>
      <c r="K543" s="122">
        <f>K544</f>
        <v>6822.70307</v>
      </c>
      <c r="L543" s="28" t="e">
        <f>L544</f>
        <v>#REF!</v>
      </c>
      <c r="M543" s="9"/>
      <c r="N543" s="37"/>
      <c r="O543" s="37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  <c r="AA543" s="22"/>
      <c r="AB543" s="22"/>
      <c r="AC543" s="22"/>
      <c r="AD543" s="22"/>
      <c r="AE543" s="22"/>
    </row>
    <row r="544" spans="1:31" s="20" customFormat="1" ht="15" customHeight="1">
      <c r="A544" s="139" t="s">
        <v>84</v>
      </c>
      <c r="B544" s="139"/>
      <c r="C544" s="139"/>
      <c r="D544" s="49" t="s">
        <v>378</v>
      </c>
      <c r="E544" s="46" t="s">
        <v>76</v>
      </c>
      <c r="F544" s="46" t="s">
        <v>77</v>
      </c>
      <c r="G544" s="47" t="s">
        <v>156</v>
      </c>
      <c r="H544" s="47"/>
      <c r="I544" s="48"/>
      <c r="J544" s="50">
        <f>J545+J22</f>
        <v>8338.5</v>
      </c>
      <c r="K544" s="121">
        <f>K545+K22</f>
        <v>6822.70307</v>
      </c>
      <c r="L544" s="19" t="e">
        <f>L545+L22</f>
        <v>#REF!</v>
      </c>
      <c r="M544" s="9"/>
      <c r="N544" s="9"/>
      <c r="O544" s="9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</row>
    <row r="545" spans="1:31" s="20" customFormat="1" ht="12.75" customHeight="1">
      <c r="A545" s="139" t="s">
        <v>21</v>
      </c>
      <c r="B545" s="139"/>
      <c r="C545" s="139"/>
      <c r="D545" s="49" t="s">
        <v>378</v>
      </c>
      <c r="E545" s="46" t="s">
        <v>76</v>
      </c>
      <c r="F545" s="46" t="s">
        <v>77</v>
      </c>
      <c r="G545" s="47" t="s">
        <v>158</v>
      </c>
      <c r="H545" s="47"/>
      <c r="I545" s="48"/>
      <c r="J545" s="50">
        <f>J551</f>
        <v>5977.8</v>
      </c>
      <c r="K545" s="121">
        <f>K546+K548+K550</f>
        <v>6822.70307</v>
      </c>
      <c r="L545" s="19" t="e">
        <f>L551</f>
        <v>#REF!</v>
      </c>
      <c r="M545" s="9"/>
      <c r="N545" s="9"/>
      <c r="O545" s="9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</row>
    <row r="546" spans="1:31" s="20" customFormat="1" ht="39.75" customHeight="1">
      <c r="A546" s="139" t="s">
        <v>80</v>
      </c>
      <c r="B546" s="139"/>
      <c r="C546" s="139"/>
      <c r="D546" s="49" t="s">
        <v>378</v>
      </c>
      <c r="E546" s="46" t="s">
        <v>76</v>
      </c>
      <c r="F546" s="46" t="s">
        <v>77</v>
      </c>
      <c r="G546" s="47" t="s">
        <v>158</v>
      </c>
      <c r="H546" s="47" t="s">
        <v>81</v>
      </c>
      <c r="I546" s="48"/>
      <c r="J546" s="50"/>
      <c r="K546" s="121">
        <f>K547</f>
        <v>5578.235</v>
      </c>
      <c r="L546" s="19"/>
      <c r="M546" s="9"/>
      <c r="N546" s="9"/>
      <c r="O546" s="9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</row>
    <row r="547" spans="1:31" s="20" customFormat="1" ht="13.5" customHeight="1">
      <c r="A547" s="139" t="s">
        <v>82</v>
      </c>
      <c r="B547" s="139"/>
      <c r="C547" s="139"/>
      <c r="D547" s="49" t="s">
        <v>378</v>
      </c>
      <c r="E547" s="46" t="s">
        <v>76</v>
      </c>
      <c r="F547" s="46" t="s">
        <v>77</v>
      </c>
      <c r="G547" s="47" t="s">
        <v>158</v>
      </c>
      <c r="H547" s="47" t="s">
        <v>66</v>
      </c>
      <c r="I547" s="48"/>
      <c r="J547" s="50"/>
      <c r="K547" s="121">
        <f>4098.446+594.745+542.044+343</f>
        <v>5578.235</v>
      </c>
      <c r="L547" s="19"/>
      <c r="M547" s="9"/>
      <c r="N547" s="9"/>
      <c r="O547" s="9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</row>
    <row r="548" spans="1:31" s="20" customFormat="1" ht="13.5" customHeight="1">
      <c r="A548" s="139" t="s">
        <v>92</v>
      </c>
      <c r="B548" s="139"/>
      <c r="C548" s="139"/>
      <c r="D548" s="49" t="s">
        <v>378</v>
      </c>
      <c r="E548" s="46" t="s">
        <v>76</v>
      </c>
      <c r="F548" s="46" t="s">
        <v>77</v>
      </c>
      <c r="G548" s="47" t="s">
        <v>158</v>
      </c>
      <c r="H548" s="47" t="s">
        <v>88</v>
      </c>
      <c r="I548" s="48"/>
      <c r="J548" s="50"/>
      <c r="K548" s="121">
        <f>K549</f>
        <v>1243.59707</v>
      </c>
      <c r="L548" s="19"/>
      <c r="M548" s="9"/>
      <c r="N548" s="9"/>
      <c r="O548" s="9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</row>
    <row r="549" spans="1:31" s="20" customFormat="1" ht="15.75" customHeight="1">
      <c r="A549" s="139" t="s">
        <v>89</v>
      </c>
      <c r="B549" s="139"/>
      <c r="C549" s="139"/>
      <c r="D549" s="49" t="s">
        <v>378</v>
      </c>
      <c r="E549" s="46" t="s">
        <v>76</v>
      </c>
      <c r="F549" s="46" t="s">
        <v>77</v>
      </c>
      <c r="G549" s="47" t="s">
        <v>158</v>
      </c>
      <c r="H549" s="47" t="s">
        <v>85</v>
      </c>
      <c r="I549" s="48"/>
      <c r="J549" s="50"/>
      <c r="K549" s="121">
        <f>1023.69+9.90707+210</f>
        <v>1243.59707</v>
      </c>
      <c r="L549" s="19"/>
      <c r="M549" s="9"/>
      <c r="N549" s="9"/>
      <c r="O549" s="9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</row>
    <row r="550" spans="1:31" s="20" customFormat="1" ht="13.5" customHeight="1">
      <c r="A550" s="139" t="s">
        <v>90</v>
      </c>
      <c r="B550" s="139"/>
      <c r="C550" s="139"/>
      <c r="D550" s="49" t="s">
        <v>378</v>
      </c>
      <c r="E550" s="46" t="s">
        <v>76</v>
      </c>
      <c r="F550" s="46" t="s">
        <v>77</v>
      </c>
      <c r="G550" s="47" t="s">
        <v>158</v>
      </c>
      <c r="H550" s="47" t="s">
        <v>86</v>
      </c>
      <c r="I550" s="48"/>
      <c r="J550" s="50"/>
      <c r="K550" s="121">
        <f>K551</f>
        <v>0.871</v>
      </c>
      <c r="L550" s="19"/>
      <c r="M550" s="9"/>
      <c r="N550" s="9"/>
      <c r="O550" s="9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</row>
    <row r="551" spans="1:31" s="20" customFormat="1" ht="13.5" customHeight="1">
      <c r="A551" s="139" t="s">
        <v>91</v>
      </c>
      <c r="B551" s="139"/>
      <c r="C551" s="139"/>
      <c r="D551" s="49" t="s">
        <v>378</v>
      </c>
      <c r="E551" s="46" t="s">
        <v>76</v>
      </c>
      <c r="F551" s="46" t="s">
        <v>77</v>
      </c>
      <c r="G551" s="47" t="s">
        <v>158</v>
      </c>
      <c r="H551" s="47" t="s">
        <v>87</v>
      </c>
      <c r="I551" s="48"/>
      <c r="J551" s="50">
        <v>5977.8</v>
      </c>
      <c r="K551" s="121">
        <f>0.7+0.171</f>
        <v>0.871</v>
      </c>
      <c r="L551" s="19" t="e">
        <f>#REF!-J551</f>
        <v>#REF!</v>
      </c>
      <c r="M551" s="9"/>
      <c r="N551" s="9"/>
      <c r="O551" s="9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</row>
    <row r="552" spans="1:16" s="91" customFormat="1" ht="15">
      <c r="A552" s="143" t="s">
        <v>379</v>
      </c>
      <c r="B552" s="143"/>
      <c r="C552" s="143"/>
      <c r="D552" s="42" t="s">
        <v>64</v>
      </c>
      <c r="E552" s="43"/>
      <c r="F552" s="43"/>
      <c r="G552" s="43"/>
      <c r="H552" s="43"/>
      <c r="I552" s="43"/>
      <c r="J552" s="71">
        <f>J553</f>
        <v>1829.6</v>
      </c>
      <c r="K552" s="119">
        <f>K553</f>
        <v>2644.0460000000003</v>
      </c>
      <c r="L552" s="88"/>
      <c r="M552" s="89"/>
      <c r="N552" s="90"/>
      <c r="O552" s="90"/>
      <c r="P552" s="90"/>
    </row>
    <row r="553" spans="1:16" s="107" customFormat="1" ht="12.75" customHeight="1">
      <c r="A553" s="152" t="s">
        <v>25</v>
      </c>
      <c r="B553" s="152"/>
      <c r="C553" s="152"/>
      <c r="D553" s="72" t="s">
        <v>64</v>
      </c>
      <c r="E553" s="73" t="s">
        <v>76</v>
      </c>
      <c r="F553" s="73"/>
      <c r="G553" s="73"/>
      <c r="H553" s="73"/>
      <c r="I553" s="74"/>
      <c r="J553" s="77">
        <f>J554</f>
        <v>1829.6</v>
      </c>
      <c r="K553" s="125">
        <f>K554</f>
        <v>2644.0460000000003</v>
      </c>
      <c r="L553" s="105"/>
      <c r="M553" s="45"/>
      <c r="N553" s="106"/>
      <c r="O553" s="106"/>
      <c r="P553" s="106"/>
    </row>
    <row r="554" spans="1:31" s="29" customFormat="1" ht="24.75" customHeight="1">
      <c r="A554" s="151" t="s">
        <v>54</v>
      </c>
      <c r="B554" s="151"/>
      <c r="C554" s="151"/>
      <c r="D554" s="58" t="s">
        <v>64</v>
      </c>
      <c r="E554" s="59" t="s">
        <v>76</v>
      </c>
      <c r="F554" s="59" t="s">
        <v>93</v>
      </c>
      <c r="G554" s="60"/>
      <c r="H554" s="60"/>
      <c r="I554" s="61"/>
      <c r="J554" s="62">
        <f>J560</f>
        <v>1829.6</v>
      </c>
      <c r="K554" s="122">
        <f>K560+K555</f>
        <v>2644.0460000000003</v>
      </c>
      <c r="L554" s="28" t="e">
        <f>L560</f>
        <v>#REF!</v>
      </c>
      <c r="M554" s="9"/>
      <c r="N554" s="37"/>
      <c r="O554" s="37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  <c r="AA554" s="22"/>
      <c r="AB554" s="22"/>
      <c r="AC554" s="22"/>
      <c r="AD554" s="22"/>
      <c r="AE554" s="22"/>
    </row>
    <row r="555" spans="1:31" s="29" customFormat="1" ht="24.75" customHeight="1">
      <c r="A555" s="145" t="s">
        <v>515</v>
      </c>
      <c r="B555" s="141"/>
      <c r="C555" s="142"/>
      <c r="D555" s="49" t="s">
        <v>64</v>
      </c>
      <c r="E555" s="46" t="s">
        <v>76</v>
      </c>
      <c r="F555" s="46" t="s">
        <v>93</v>
      </c>
      <c r="G555" s="47" t="s">
        <v>314</v>
      </c>
      <c r="H555" s="47"/>
      <c r="I555" s="61"/>
      <c r="J555" s="62"/>
      <c r="K555" s="121">
        <f>K556</f>
        <v>25</v>
      </c>
      <c r="L555" s="28"/>
      <c r="M555" s="9"/>
      <c r="N555" s="37"/>
      <c r="O555" s="37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  <c r="AA555" s="22"/>
      <c r="AB555" s="22"/>
      <c r="AC555" s="22"/>
      <c r="AD555" s="22"/>
      <c r="AE555" s="22"/>
    </row>
    <row r="556" spans="1:31" s="29" customFormat="1" ht="12.75">
      <c r="A556" s="145" t="s">
        <v>516</v>
      </c>
      <c r="B556" s="141"/>
      <c r="C556" s="142"/>
      <c r="D556" s="49" t="s">
        <v>64</v>
      </c>
      <c r="E556" s="46" t="s">
        <v>76</v>
      </c>
      <c r="F556" s="46" t="s">
        <v>93</v>
      </c>
      <c r="G556" s="47" t="s">
        <v>315</v>
      </c>
      <c r="H556" s="47"/>
      <c r="I556" s="61"/>
      <c r="J556" s="62"/>
      <c r="K556" s="121">
        <f>K557</f>
        <v>25</v>
      </c>
      <c r="L556" s="28"/>
      <c r="M556" s="9"/>
      <c r="N556" s="37"/>
      <c r="O556" s="37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  <c r="AA556" s="22"/>
      <c r="AB556" s="22"/>
      <c r="AC556" s="22"/>
      <c r="AD556" s="22"/>
      <c r="AE556" s="22"/>
    </row>
    <row r="557" spans="1:31" s="29" customFormat="1" ht="12.75">
      <c r="A557" s="145" t="s">
        <v>186</v>
      </c>
      <c r="B557" s="141"/>
      <c r="C557" s="142"/>
      <c r="D557" s="49" t="s">
        <v>64</v>
      </c>
      <c r="E557" s="46" t="s">
        <v>76</v>
      </c>
      <c r="F557" s="46" t="s">
        <v>93</v>
      </c>
      <c r="G557" s="47" t="s">
        <v>519</v>
      </c>
      <c r="H557" s="47"/>
      <c r="I557" s="61"/>
      <c r="J557" s="62"/>
      <c r="K557" s="121">
        <f>K558</f>
        <v>25</v>
      </c>
      <c r="L557" s="28"/>
      <c r="M557" s="9"/>
      <c r="N557" s="37"/>
      <c r="O557" s="37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  <c r="AA557" s="22"/>
      <c r="AB557" s="22"/>
      <c r="AC557" s="22"/>
      <c r="AD557" s="22"/>
      <c r="AE557" s="22"/>
    </row>
    <row r="558" spans="1:31" s="29" customFormat="1" ht="12.75">
      <c r="A558" s="145" t="s">
        <v>92</v>
      </c>
      <c r="B558" s="141"/>
      <c r="C558" s="142"/>
      <c r="D558" s="49" t="s">
        <v>64</v>
      </c>
      <c r="E558" s="46" t="s">
        <v>76</v>
      </c>
      <c r="F558" s="46" t="s">
        <v>93</v>
      </c>
      <c r="G558" s="47" t="s">
        <v>519</v>
      </c>
      <c r="H558" s="47" t="s">
        <v>88</v>
      </c>
      <c r="I558" s="61"/>
      <c r="J558" s="62"/>
      <c r="K558" s="121">
        <f>K559</f>
        <v>25</v>
      </c>
      <c r="L558" s="28"/>
      <c r="M558" s="9"/>
      <c r="N558" s="37"/>
      <c r="O558" s="37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  <c r="AA558" s="22"/>
      <c r="AB558" s="22"/>
      <c r="AC558" s="22"/>
      <c r="AD558" s="22"/>
      <c r="AE558" s="22"/>
    </row>
    <row r="559" spans="1:31" s="29" customFormat="1" ht="12.75">
      <c r="A559" s="145" t="s">
        <v>129</v>
      </c>
      <c r="B559" s="141"/>
      <c r="C559" s="142"/>
      <c r="D559" s="49" t="s">
        <v>64</v>
      </c>
      <c r="E559" s="46" t="s">
        <v>76</v>
      </c>
      <c r="F559" s="46" t="s">
        <v>93</v>
      </c>
      <c r="G559" s="47" t="s">
        <v>519</v>
      </c>
      <c r="H559" s="47" t="s">
        <v>85</v>
      </c>
      <c r="I559" s="61"/>
      <c r="J559" s="62"/>
      <c r="K559" s="121">
        <v>25</v>
      </c>
      <c r="L559" s="28"/>
      <c r="M559" s="9"/>
      <c r="N559" s="37"/>
      <c r="O559" s="37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  <c r="AA559" s="22"/>
      <c r="AB559" s="22"/>
      <c r="AC559" s="22"/>
      <c r="AD559" s="22"/>
      <c r="AE559" s="22"/>
    </row>
    <row r="560" spans="1:31" s="18" customFormat="1" ht="12.75" customHeight="1">
      <c r="A560" s="139" t="s">
        <v>84</v>
      </c>
      <c r="B560" s="139"/>
      <c r="C560" s="139"/>
      <c r="D560" s="49" t="s">
        <v>64</v>
      </c>
      <c r="E560" s="46" t="s">
        <v>76</v>
      </c>
      <c r="F560" s="46" t="s">
        <v>93</v>
      </c>
      <c r="G560" s="47" t="s">
        <v>156</v>
      </c>
      <c r="H560" s="47"/>
      <c r="I560" s="48"/>
      <c r="J560" s="50">
        <f>J561+J568</f>
        <v>1829.6</v>
      </c>
      <c r="K560" s="121">
        <f>K561+K568</f>
        <v>2619.0460000000003</v>
      </c>
      <c r="L560" s="19" t="e">
        <f>L561+L568</f>
        <v>#REF!</v>
      </c>
      <c r="M560" s="9"/>
      <c r="N560" s="35"/>
      <c r="O560" s="35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  <c r="AA560" s="16"/>
      <c r="AB560" s="16"/>
      <c r="AC560" s="16"/>
      <c r="AD560" s="16"/>
      <c r="AE560" s="16"/>
    </row>
    <row r="561" spans="1:31" s="18" customFormat="1" ht="12.75" customHeight="1">
      <c r="A561" s="144" t="s">
        <v>21</v>
      </c>
      <c r="B561" s="144"/>
      <c r="C561" s="144"/>
      <c r="D561" s="49" t="s">
        <v>64</v>
      </c>
      <c r="E561" s="46" t="s">
        <v>76</v>
      </c>
      <c r="F561" s="46" t="s">
        <v>93</v>
      </c>
      <c r="G561" s="47" t="s">
        <v>158</v>
      </c>
      <c r="H561" s="47"/>
      <c r="I561" s="48"/>
      <c r="J561" s="50">
        <f>J566</f>
        <v>242.1</v>
      </c>
      <c r="K561" s="121">
        <f>K564+K566+K562</f>
        <v>75.53</v>
      </c>
      <c r="L561" s="19" t="e">
        <f>L566</f>
        <v>#REF!</v>
      </c>
      <c r="M561" s="9"/>
      <c r="N561" s="35"/>
      <c r="O561" s="35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  <c r="AA561" s="16"/>
      <c r="AB561" s="16"/>
      <c r="AC561" s="16"/>
      <c r="AD561" s="16"/>
      <c r="AE561" s="16"/>
    </row>
    <row r="562" spans="1:31" s="20" customFormat="1" ht="12.75" customHeight="1" hidden="1">
      <c r="A562" s="139" t="s">
        <v>80</v>
      </c>
      <c r="B562" s="139"/>
      <c r="C562" s="139"/>
      <c r="D562" s="49" t="s">
        <v>64</v>
      </c>
      <c r="E562" s="46" t="s">
        <v>76</v>
      </c>
      <c r="F562" s="46" t="s">
        <v>93</v>
      </c>
      <c r="G562" s="47" t="s">
        <v>158</v>
      </c>
      <c r="H562" s="47" t="s">
        <v>81</v>
      </c>
      <c r="I562" s="47" t="s">
        <v>2</v>
      </c>
      <c r="J562" s="50">
        <v>1587.5</v>
      </c>
      <c r="K562" s="121">
        <f>K563</f>
        <v>0</v>
      </c>
      <c r="L562" s="19" t="e">
        <f>#REF!-J562</f>
        <v>#REF!</v>
      </c>
      <c r="M562" s="9"/>
      <c r="N562" s="9"/>
      <c r="O562" s="9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</row>
    <row r="563" spans="1:31" s="20" customFormat="1" ht="12.75" customHeight="1" hidden="1">
      <c r="A563" s="139" t="s">
        <v>82</v>
      </c>
      <c r="B563" s="139"/>
      <c r="C563" s="139"/>
      <c r="D563" s="49" t="s">
        <v>64</v>
      </c>
      <c r="E563" s="46" t="s">
        <v>76</v>
      </c>
      <c r="F563" s="46" t="s">
        <v>93</v>
      </c>
      <c r="G563" s="47" t="s">
        <v>158</v>
      </c>
      <c r="H563" s="47" t="s">
        <v>66</v>
      </c>
      <c r="I563" s="47"/>
      <c r="J563" s="50"/>
      <c r="K563" s="121"/>
      <c r="L563" s="19"/>
      <c r="M563" s="9"/>
      <c r="N563" s="9"/>
      <c r="O563" s="9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</row>
    <row r="564" spans="1:31" s="18" customFormat="1" ht="12.75" customHeight="1">
      <c r="A564" s="139" t="s">
        <v>92</v>
      </c>
      <c r="B564" s="139"/>
      <c r="C564" s="139"/>
      <c r="D564" s="49" t="s">
        <v>64</v>
      </c>
      <c r="E564" s="46" t="s">
        <v>76</v>
      </c>
      <c r="F564" s="46" t="s">
        <v>93</v>
      </c>
      <c r="G564" s="47" t="s">
        <v>158</v>
      </c>
      <c r="H564" s="47" t="s">
        <v>88</v>
      </c>
      <c r="I564" s="48"/>
      <c r="J564" s="50"/>
      <c r="K564" s="121">
        <f>K565</f>
        <v>75.53</v>
      </c>
      <c r="L564" s="19"/>
      <c r="M564" s="9"/>
      <c r="N564" s="35"/>
      <c r="O564" s="35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16"/>
      <c r="AB564" s="16"/>
      <c r="AC564" s="16"/>
      <c r="AD564" s="16"/>
      <c r="AE564" s="16"/>
    </row>
    <row r="565" spans="1:31" s="18" customFormat="1" ht="12.75" customHeight="1">
      <c r="A565" s="139" t="s">
        <v>89</v>
      </c>
      <c r="B565" s="139"/>
      <c r="C565" s="139"/>
      <c r="D565" s="49" t="s">
        <v>64</v>
      </c>
      <c r="E565" s="46" t="s">
        <v>76</v>
      </c>
      <c r="F565" s="46" t="s">
        <v>93</v>
      </c>
      <c r="G565" s="47" t="s">
        <v>158</v>
      </c>
      <c r="H565" s="47" t="s">
        <v>85</v>
      </c>
      <c r="I565" s="48"/>
      <c r="J565" s="50"/>
      <c r="K565" s="121">
        <f>102.33-25-1.8</f>
        <v>75.53</v>
      </c>
      <c r="L565" s="19"/>
      <c r="M565" s="9"/>
      <c r="N565" s="35"/>
      <c r="O565" s="35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  <c r="AA565" s="16"/>
      <c r="AB565" s="16"/>
      <c r="AC565" s="16"/>
      <c r="AD565" s="16"/>
      <c r="AE565" s="16"/>
    </row>
    <row r="566" spans="1:31" s="18" customFormat="1" ht="12.75" customHeight="1">
      <c r="A566" s="139" t="s">
        <v>90</v>
      </c>
      <c r="B566" s="139"/>
      <c r="C566" s="139"/>
      <c r="D566" s="49" t="s">
        <v>64</v>
      </c>
      <c r="E566" s="46" t="s">
        <v>76</v>
      </c>
      <c r="F566" s="46" t="s">
        <v>93</v>
      </c>
      <c r="G566" s="47" t="s">
        <v>158</v>
      </c>
      <c r="H566" s="47" t="s">
        <v>86</v>
      </c>
      <c r="I566" s="48"/>
      <c r="J566" s="50">
        <v>242.1</v>
      </c>
      <c r="K566" s="121">
        <f>K567</f>
        <v>0</v>
      </c>
      <c r="L566" s="19" t="e">
        <f>#REF!-J566</f>
        <v>#REF!</v>
      </c>
      <c r="M566" s="9"/>
      <c r="N566" s="35"/>
      <c r="O566" s="35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16"/>
      <c r="AB566" s="16"/>
      <c r="AC566" s="16"/>
      <c r="AD566" s="16"/>
      <c r="AE566" s="16"/>
    </row>
    <row r="567" spans="1:31" s="20" customFormat="1" ht="12.75" customHeight="1">
      <c r="A567" s="139" t="s">
        <v>91</v>
      </c>
      <c r="B567" s="139"/>
      <c r="C567" s="139"/>
      <c r="D567" s="49" t="s">
        <v>64</v>
      </c>
      <c r="E567" s="46" t="s">
        <v>76</v>
      </c>
      <c r="F567" s="46" t="s">
        <v>93</v>
      </c>
      <c r="G567" s="47" t="s">
        <v>158</v>
      </c>
      <c r="H567" s="47" t="s">
        <v>87</v>
      </c>
      <c r="I567" s="48"/>
      <c r="J567" s="50">
        <v>31221</v>
      </c>
      <c r="K567" s="121">
        <v>0</v>
      </c>
      <c r="L567" s="19" t="e">
        <f>#REF!-J567</f>
        <v>#REF!</v>
      </c>
      <c r="M567" s="9"/>
      <c r="N567" s="9"/>
      <c r="O567" s="9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</row>
    <row r="568" spans="1:31" s="20" customFormat="1" ht="12.75" customHeight="1">
      <c r="A568" s="144" t="s">
        <v>94</v>
      </c>
      <c r="B568" s="144"/>
      <c r="C568" s="144"/>
      <c r="D568" s="49" t="s">
        <v>64</v>
      </c>
      <c r="E568" s="46" t="s">
        <v>76</v>
      </c>
      <c r="F568" s="46" t="s">
        <v>93</v>
      </c>
      <c r="G568" s="47" t="s">
        <v>159</v>
      </c>
      <c r="H568" s="47"/>
      <c r="I568" s="47" t="s">
        <v>2</v>
      </c>
      <c r="J568" s="50">
        <f>J569</f>
        <v>1587.5</v>
      </c>
      <c r="K568" s="121">
        <f>K569</f>
        <v>2543.516</v>
      </c>
      <c r="L568" s="19" t="e">
        <f>L569</f>
        <v>#REF!</v>
      </c>
      <c r="M568" s="9"/>
      <c r="N568" s="9"/>
      <c r="O568" s="9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</row>
    <row r="569" spans="1:31" s="20" customFormat="1" ht="12.75" customHeight="1">
      <c r="A569" s="139" t="s">
        <v>80</v>
      </c>
      <c r="B569" s="139"/>
      <c r="C569" s="139"/>
      <c r="D569" s="49" t="s">
        <v>64</v>
      </c>
      <c r="E569" s="46" t="s">
        <v>76</v>
      </c>
      <c r="F569" s="46" t="s">
        <v>93</v>
      </c>
      <c r="G569" s="47" t="s">
        <v>159</v>
      </c>
      <c r="H569" s="47" t="s">
        <v>81</v>
      </c>
      <c r="I569" s="47" t="s">
        <v>2</v>
      </c>
      <c r="J569" s="50">
        <v>1587.5</v>
      </c>
      <c r="K569" s="121">
        <f>K570</f>
        <v>2543.516</v>
      </c>
      <c r="L569" s="19" t="e">
        <f>#REF!-J569</f>
        <v>#REF!</v>
      </c>
      <c r="M569" s="9"/>
      <c r="N569" s="9"/>
      <c r="O569" s="9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</row>
    <row r="570" spans="1:31" s="20" customFormat="1" ht="12.75" customHeight="1">
      <c r="A570" s="139" t="s">
        <v>82</v>
      </c>
      <c r="B570" s="139"/>
      <c r="C570" s="139"/>
      <c r="D570" s="49" t="s">
        <v>64</v>
      </c>
      <c r="E570" s="46" t="s">
        <v>76</v>
      </c>
      <c r="F570" s="46" t="s">
        <v>93</v>
      </c>
      <c r="G570" s="47" t="s">
        <v>159</v>
      </c>
      <c r="H570" s="47" t="s">
        <v>66</v>
      </c>
      <c r="I570" s="47"/>
      <c r="J570" s="50"/>
      <c r="K570" s="121">
        <f>1656.057+170.65+255.009+461.8</f>
        <v>2543.516</v>
      </c>
      <c r="L570" s="19"/>
      <c r="M570" s="9"/>
      <c r="N570" s="9"/>
      <c r="O570" s="9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</row>
    <row r="571" spans="1:30" s="108" customFormat="1" ht="13.5" customHeight="1">
      <c r="A571" s="143" t="s">
        <v>380</v>
      </c>
      <c r="B571" s="143"/>
      <c r="C571" s="143"/>
      <c r="D571" s="42" t="s">
        <v>382</v>
      </c>
      <c r="E571" s="42"/>
      <c r="F571" s="42"/>
      <c r="G571" s="112"/>
      <c r="H571" s="112"/>
      <c r="I571" s="113"/>
      <c r="J571" s="114"/>
      <c r="K571" s="119">
        <f>K572</f>
        <v>34015.20291</v>
      </c>
      <c r="L571" s="88"/>
      <c r="M571" s="89"/>
      <c r="N571" s="89"/>
      <c r="O571" s="89"/>
      <c r="P571" s="89"/>
      <c r="Q571" s="89"/>
      <c r="R571" s="89"/>
      <c r="S571" s="89"/>
      <c r="T571" s="89"/>
      <c r="U571" s="89"/>
      <c r="V571" s="89"/>
      <c r="W571" s="89"/>
      <c r="X571" s="89"/>
      <c r="Y571" s="89"/>
      <c r="Z571" s="89"/>
      <c r="AA571" s="89"/>
      <c r="AB571" s="89"/>
      <c r="AC571" s="89"/>
      <c r="AD571" s="89"/>
    </row>
    <row r="572" spans="1:31" ht="12.75" customHeight="1">
      <c r="A572" s="152" t="s">
        <v>25</v>
      </c>
      <c r="B572" s="152"/>
      <c r="C572" s="152"/>
      <c r="D572" s="73" t="s">
        <v>382</v>
      </c>
      <c r="E572" s="73" t="s">
        <v>76</v>
      </c>
      <c r="F572" s="73"/>
      <c r="G572" s="110"/>
      <c r="H572" s="110"/>
      <c r="I572" s="115"/>
      <c r="J572" s="111"/>
      <c r="K572" s="125">
        <f>K573</f>
        <v>34015.20291</v>
      </c>
      <c r="L572" s="105"/>
      <c r="M572" s="45"/>
      <c r="N572" s="45"/>
      <c r="O572" s="45"/>
      <c r="AE572" s="1"/>
    </row>
    <row r="573" spans="1:31" s="29" customFormat="1" ht="12.75" customHeight="1">
      <c r="A573" s="151" t="s">
        <v>65</v>
      </c>
      <c r="B573" s="151"/>
      <c r="C573" s="151"/>
      <c r="D573" s="58" t="s">
        <v>382</v>
      </c>
      <c r="E573" s="59" t="s">
        <v>76</v>
      </c>
      <c r="F573" s="59" t="s">
        <v>101</v>
      </c>
      <c r="G573" s="60"/>
      <c r="H573" s="60"/>
      <c r="I573" s="61"/>
      <c r="J573" s="62"/>
      <c r="K573" s="122">
        <f>K574+K583</f>
        <v>34015.20291</v>
      </c>
      <c r="L573" s="28"/>
      <c r="M573" s="9"/>
      <c r="N573" s="37"/>
      <c r="O573" s="37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  <c r="AA573" s="22"/>
      <c r="AB573" s="22"/>
      <c r="AC573" s="22"/>
      <c r="AD573" s="22"/>
      <c r="AE573" s="22"/>
    </row>
    <row r="574" spans="1:31" s="20" customFormat="1" ht="39" customHeight="1">
      <c r="A574" s="139" t="s">
        <v>434</v>
      </c>
      <c r="B574" s="139"/>
      <c r="C574" s="139"/>
      <c r="D574" s="49" t="s">
        <v>382</v>
      </c>
      <c r="E574" s="46" t="s">
        <v>76</v>
      </c>
      <c r="F574" s="46" t="s">
        <v>101</v>
      </c>
      <c r="G574" s="47" t="s">
        <v>320</v>
      </c>
      <c r="H574" s="47"/>
      <c r="I574" s="48"/>
      <c r="J574" s="50"/>
      <c r="K574" s="121">
        <f>K575</f>
        <v>34003.75</v>
      </c>
      <c r="L574" s="19"/>
      <c r="M574" s="9"/>
      <c r="N574" s="9"/>
      <c r="O574" s="9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</row>
    <row r="575" spans="1:31" s="20" customFormat="1" ht="12.75" customHeight="1">
      <c r="A575" s="139" t="s">
        <v>321</v>
      </c>
      <c r="B575" s="139"/>
      <c r="C575" s="139"/>
      <c r="D575" s="49" t="s">
        <v>382</v>
      </c>
      <c r="E575" s="46" t="s">
        <v>76</v>
      </c>
      <c r="F575" s="46" t="s">
        <v>101</v>
      </c>
      <c r="G575" s="47" t="s">
        <v>322</v>
      </c>
      <c r="H575" s="47"/>
      <c r="I575" s="48"/>
      <c r="J575" s="50"/>
      <c r="K575" s="121">
        <f>K576</f>
        <v>34003.75</v>
      </c>
      <c r="L575" s="19"/>
      <c r="M575" s="9"/>
      <c r="N575" s="9"/>
      <c r="O575" s="9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</row>
    <row r="576" spans="1:31" s="20" customFormat="1" ht="12.75" customHeight="1">
      <c r="A576" s="139" t="s">
        <v>323</v>
      </c>
      <c r="B576" s="139"/>
      <c r="C576" s="139"/>
      <c r="D576" s="49" t="s">
        <v>382</v>
      </c>
      <c r="E576" s="46" t="s">
        <v>76</v>
      </c>
      <c r="F576" s="46" t="s">
        <v>101</v>
      </c>
      <c r="G576" s="47" t="s">
        <v>510</v>
      </c>
      <c r="H576" s="47"/>
      <c r="I576" s="48"/>
      <c r="J576" s="50"/>
      <c r="K576" s="121">
        <f>K577+K579+K581</f>
        <v>34003.75</v>
      </c>
      <c r="L576" s="19"/>
      <c r="M576" s="9"/>
      <c r="N576" s="9"/>
      <c r="O576" s="9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</row>
    <row r="577" spans="1:31" s="20" customFormat="1" ht="40.5" customHeight="1">
      <c r="A577" s="139" t="s">
        <v>80</v>
      </c>
      <c r="B577" s="139"/>
      <c r="C577" s="139"/>
      <c r="D577" s="49" t="s">
        <v>382</v>
      </c>
      <c r="E577" s="46" t="s">
        <v>76</v>
      </c>
      <c r="F577" s="46" t="s">
        <v>101</v>
      </c>
      <c r="G577" s="47" t="s">
        <v>510</v>
      </c>
      <c r="H577" s="47" t="s">
        <v>81</v>
      </c>
      <c r="I577" s="48"/>
      <c r="J577" s="50"/>
      <c r="K577" s="121">
        <f>K578</f>
        <v>31103.28</v>
      </c>
      <c r="L577" s="19"/>
      <c r="M577" s="9"/>
      <c r="N577" s="9"/>
      <c r="O577" s="9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</row>
    <row r="578" spans="1:31" s="20" customFormat="1" ht="12.75" customHeight="1">
      <c r="A578" s="139" t="s">
        <v>140</v>
      </c>
      <c r="B578" s="139"/>
      <c r="C578" s="139"/>
      <c r="D578" s="49" t="s">
        <v>382</v>
      </c>
      <c r="E578" s="46" t="s">
        <v>76</v>
      </c>
      <c r="F578" s="46" t="s">
        <v>101</v>
      </c>
      <c r="G578" s="47" t="s">
        <v>510</v>
      </c>
      <c r="H578" s="47" t="s">
        <v>141</v>
      </c>
      <c r="I578" s="48"/>
      <c r="J578" s="50"/>
      <c r="K578" s="121">
        <f>23357.93+167.6+2070.05+650+297.7+1760+2800</f>
        <v>31103.28</v>
      </c>
      <c r="L578" s="19"/>
      <c r="M578" s="9"/>
      <c r="N578" s="9"/>
      <c r="O578" s="9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</row>
    <row r="579" spans="1:31" s="20" customFormat="1" ht="12.75" customHeight="1">
      <c r="A579" s="139" t="s">
        <v>92</v>
      </c>
      <c r="B579" s="139"/>
      <c r="C579" s="139"/>
      <c r="D579" s="49" t="s">
        <v>382</v>
      </c>
      <c r="E579" s="46" t="s">
        <v>76</v>
      </c>
      <c r="F579" s="46" t="s">
        <v>101</v>
      </c>
      <c r="G579" s="47" t="s">
        <v>510</v>
      </c>
      <c r="H579" s="47" t="s">
        <v>88</v>
      </c>
      <c r="I579" s="48"/>
      <c r="J579" s="50"/>
      <c r="K579" s="121">
        <f>K580</f>
        <v>2727.612</v>
      </c>
      <c r="L579" s="19"/>
      <c r="M579" s="9"/>
      <c r="N579" s="9"/>
      <c r="O579" s="9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</row>
    <row r="580" spans="1:31" s="20" customFormat="1" ht="12.75" customHeight="1">
      <c r="A580" s="139" t="s">
        <v>129</v>
      </c>
      <c r="B580" s="139"/>
      <c r="C580" s="139"/>
      <c r="D580" s="49" t="s">
        <v>382</v>
      </c>
      <c r="E580" s="46" t="s">
        <v>76</v>
      </c>
      <c r="F580" s="46" t="s">
        <v>101</v>
      </c>
      <c r="G580" s="47" t="s">
        <v>510</v>
      </c>
      <c r="H580" s="47" t="s">
        <v>85</v>
      </c>
      <c r="I580" s="48"/>
      <c r="J580" s="50"/>
      <c r="K580" s="121">
        <f>3580.05-240-480-132.438</f>
        <v>2727.612</v>
      </c>
      <c r="L580" s="19"/>
      <c r="M580" s="9"/>
      <c r="N580" s="9"/>
      <c r="O580" s="9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</row>
    <row r="581" spans="1:31" s="20" customFormat="1" ht="12.75" customHeight="1">
      <c r="A581" s="139" t="s">
        <v>90</v>
      </c>
      <c r="B581" s="139"/>
      <c r="C581" s="139"/>
      <c r="D581" s="49" t="s">
        <v>382</v>
      </c>
      <c r="E581" s="46" t="s">
        <v>76</v>
      </c>
      <c r="F581" s="46" t="s">
        <v>101</v>
      </c>
      <c r="G581" s="47" t="s">
        <v>510</v>
      </c>
      <c r="H581" s="47" t="s">
        <v>86</v>
      </c>
      <c r="I581" s="48"/>
      <c r="J581" s="50"/>
      <c r="K581" s="121">
        <f>K582</f>
        <v>172.858</v>
      </c>
      <c r="L581" s="19"/>
      <c r="M581" s="9"/>
      <c r="N581" s="9"/>
      <c r="O581" s="9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</row>
    <row r="582" spans="1:31" s="20" customFormat="1" ht="12.75" customHeight="1">
      <c r="A582" s="139" t="s">
        <v>91</v>
      </c>
      <c r="B582" s="139"/>
      <c r="C582" s="139"/>
      <c r="D582" s="49" t="s">
        <v>382</v>
      </c>
      <c r="E582" s="46" t="s">
        <v>76</v>
      </c>
      <c r="F582" s="46" t="s">
        <v>101</v>
      </c>
      <c r="G582" s="47" t="s">
        <v>510</v>
      </c>
      <c r="H582" s="47" t="s">
        <v>87</v>
      </c>
      <c r="I582" s="48"/>
      <c r="J582" s="50"/>
      <c r="K582" s="121">
        <f>40.42+132.438</f>
        <v>172.858</v>
      </c>
      <c r="L582" s="19"/>
      <c r="M582" s="9"/>
      <c r="N582" s="9"/>
      <c r="O582" s="9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</row>
    <row r="583" spans="1:31" s="20" customFormat="1" ht="30" customHeight="1">
      <c r="A583" s="133" t="s">
        <v>544</v>
      </c>
      <c r="B583" s="134"/>
      <c r="C583" s="135"/>
      <c r="D583" s="49" t="s">
        <v>382</v>
      </c>
      <c r="E583" s="67" t="s">
        <v>76</v>
      </c>
      <c r="F583" s="46" t="s">
        <v>101</v>
      </c>
      <c r="G583" s="47" t="s">
        <v>320</v>
      </c>
      <c r="H583" s="47"/>
      <c r="I583" s="48"/>
      <c r="J583" s="50"/>
      <c r="K583" s="121">
        <f>K584</f>
        <v>11.45291</v>
      </c>
      <c r="L583" s="126"/>
      <c r="M583" s="9"/>
      <c r="N583" s="9"/>
      <c r="O583" s="9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</row>
    <row r="584" spans="1:31" s="20" customFormat="1" ht="24" customHeight="1">
      <c r="A584" s="133" t="s">
        <v>321</v>
      </c>
      <c r="B584" s="134"/>
      <c r="C584" s="135"/>
      <c r="D584" s="49" t="s">
        <v>382</v>
      </c>
      <c r="E584" s="67" t="s">
        <v>76</v>
      </c>
      <c r="F584" s="46" t="s">
        <v>101</v>
      </c>
      <c r="G584" s="47" t="s">
        <v>322</v>
      </c>
      <c r="H584" s="47"/>
      <c r="I584" s="48"/>
      <c r="J584" s="50"/>
      <c r="K584" s="121">
        <f>K585</f>
        <v>11.45291</v>
      </c>
      <c r="L584" s="126"/>
      <c r="M584" s="9"/>
      <c r="N584" s="9"/>
      <c r="O584" s="9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</row>
    <row r="585" spans="1:31" s="20" customFormat="1" ht="20.25" customHeight="1">
      <c r="A585" s="133" t="s">
        <v>323</v>
      </c>
      <c r="B585" s="134"/>
      <c r="C585" s="135"/>
      <c r="D585" s="49" t="s">
        <v>382</v>
      </c>
      <c r="E585" s="67" t="s">
        <v>76</v>
      </c>
      <c r="F585" s="46" t="s">
        <v>101</v>
      </c>
      <c r="G585" s="47" t="s">
        <v>545</v>
      </c>
      <c r="H585" s="47"/>
      <c r="I585" s="48"/>
      <c r="J585" s="50"/>
      <c r="K585" s="121">
        <f>K586+K588</f>
        <v>11.45291</v>
      </c>
      <c r="L585" s="126"/>
      <c r="M585" s="9"/>
      <c r="N585" s="9"/>
      <c r="O585" s="9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</row>
    <row r="586" spans="1:31" s="20" customFormat="1" ht="19.5" customHeight="1">
      <c r="A586" s="133" t="s">
        <v>92</v>
      </c>
      <c r="B586" s="134"/>
      <c r="C586" s="135"/>
      <c r="D586" s="49" t="s">
        <v>382</v>
      </c>
      <c r="E586" s="67" t="s">
        <v>76</v>
      </c>
      <c r="F586" s="46" t="s">
        <v>101</v>
      </c>
      <c r="G586" s="47" t="s">
        <v>545</v>
      </c>
      <c r="H586" s="47" t="s">
        <v>88</v>
      </c>
      <c r="I586" s="48"/>
      <c r="J586" s="50"/>
      <c r="K586" s="121">
        <f>K587</f>
        <v>4.34991</v>
      </c>
      <c r="L586" s="126"/>
      <c r="M586" s="9"/>
      <c r="N586" s="9"/>
      <c r="O586" s="9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</row>
    <row r="587" spans="1:31" s="20" customFormat="1" ht="18.75" customHeight="1">
      <c r="A587" s="133" t="s">
        <v>129</v>
      </c>
      <c r="B587" s="134"/>
      <c r="C587" s="135"/>
      <c r="D587" s="49" t="s">
        <v>382</v>
      </c>
      <c r="E587" s="67" t="s">
        <v>76</v>
      </c>
      <c r="F587" s="46" t="s">
        <v>101</v>
      </c>
      <c r="G587" s="47" t="s">
        <v>545</v>
      </c>
      <c r="H587" s="47" t="s">
        <v>85</v>
      </c>
      <c r="I587" s="48"/>
      <c r="J587" s="50"/>
      <c r="K587" s="121">
        <v>4.34991</v>
      </c>
      <c r="L587" s="126"/>
      <c r="M587" s="9"/>
      <c r="N587" s="9"/>
      <c r="O587" s="9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</row>
    <row r="588" spans="1:31" s="20" customFormat="1" ht="18.75" customHeight="1">
      <c r="A588" s="133" t="s">
        <v>90</v>
      </c>
      <c r="B588" s="134"/>
      <c r="C588" s="135"/>
      <c r="D588" s="49" t="s">
        <v>382</v>
      </c>
      <c r="E588" s="67" t="s">
        <v>76</v>
      </c>
      <c r="F588" s="46" t="s">
        <v>101</v>
      </c>
      <c r="G588" s="47" t="s">
        <v>545</v>
      </c>
      <c r="H588" s="47" t="s">
        <v>86</v>
      </c>
      <c r="I588" s="48"/>
      <c r="J588" s="50"/>
      <c r="K588" s="121">
        <f>K589</f>
        <v>7.103</v>
      </c>
      <c r="L588" s="126"/>
      <c r="M588" s="9"/>
      <c r="N588" s="9"/>
      <c r="O588" s="9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</row>
    <row r="589" spans="1:31" s="20" customFormat="1" ht="24" customHeight="1">
      <c r="A589" s="133" t="s">
        <v>91</v>
      </c>
      <c r="B589" s="134"/>
      <c r="C589" s="135"/>
      <c r="D589" s="49" t="s">
        <v>382</v>
      </c>
      <c r="E589" s="67" t="s">
        <v>76</v>
      </c>
      <c r="F589" s="46" t="s">
        <v>101</v>
      </c>
      <c r="G589" s="47" t="s">
        <v>545</v>
      </c>
      <c r="H589" s="47" t="s">
        <v>87</v>
      </c>
      <c r="I589" s="48"/>
      <c r="J589" s="50"/>
      <c r="K589" s="121">
        <v>7.103</v>
      </c>
      <c r="L589" s="126"/>
      <c r="M589" s="9"/>
      <c r="N589" s="9"/>
      <c r="O589" s="9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</row>
    <row r="590" spans="1:16" s="91" customFormat="1" ht="15.75" customHeight="1">
      <c r="A590" s="143" t="s">
        <v>385</v>
      </c>
      <c r="B590" s="143"/>
      <c r="C590" s="143"/>
      <c r="D590" s="42" t="s">
        <v>384</v>
      </c>
      <c r="E590" s="42"/>
      <c r="F590" s="42"/>
      <c r="G590" s="109"/>
      <c r="H590" s="109"/>
      <c r="I590" s="109"/>
      <c r="J590" s="71" t="e">
        <f>J591</f>
        <v>#REF!</v>
      </c>
      <c r="K590" s="119">
        <f>K591</f>
        <v>29262.99977</v>
      </c>
      <c r="L590" s="88"/>
      <c r="M590" s="89"/>
      <c r="N590" s="90"/>
      <c r="O590" s="90"/>
      <c r="P590" s="90"/>
    </row>
    <row r="591" spans="1:31" ht="12.75" customHeight="1">
      <c r="A591" s="150" t="s">
        <v>53</v>
      </c>
      <c r="B591" s="152"/>
      <c r="C591" s="152"/>
      <c r="D591" s="72" t="s">
        <v>384</v>
      </c>
      <c r="E591" s="73" t="s">
        <v>127</v>
      </c>
      <c r="F591" s="73"/>
      <c r="G591" s="73"/>
      <c r="H591" s="73"/>
      <c r="I591" s="74"/>
      <c r="J591" s="77" t="e">
        <f>#REF!</f>
        <v>#REF!</v>
      </c>
      <c r="K591" s="125">
        <f>K592</f>
        <v>29262.99977</v>
      </c>
      <c r="L591" s="105"/>
      <c r="M591" s="45"/>
      <c r="N591" s="45"/>
      <c r="O591" s="45"/>
      <c r="AE591" s="1"/>
    </row>
    <row r="592" spans="1:31" s="29" customFormat="1" ht="13.5" customHeight="1">
      <c r="A592" s="151" t="s">
        <v>23</v>
      </c>
      <c r="B592" s="147"/>
      <c r="C592" s="147"/>
      <c r="D592" s="58" t="s">
        <v>384</v>
      </c>
      <c r="E592" s="59" t="s">
        <v>127</v>
      </c>
      <c r="F592" s="59" t="s">
        <v>76</v>
      </c>
      <c r="G592" s="60"/>
      <c r="H592" s="60"/>
      <c r="I592" s="61"/>
      <c r="J592" s="70" t="e">
        <f>J716+#REF!+#REF!</f>
        <v>#REF!</v>
      </c>
      <c r="K592" s="122">
        <f>K593+K621+K626+K610</f>
        <v>29262.99977</v>
      </c>
      <c r="L592" s="31" t="e">
        <f>L716+#REF!+#REF!</f>
        <v>#REF!</v>
      </c>
      <c r="M592" s="9"/>
      <c r="N592" s="37"/>
      <c r="O592" s="37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  <c r="AA592" s="22"/>
      <c r="AB592" s="22"/>
      <c r="AC592" s="22"/>
      <c r="AD592" s="22"/>
      <c r="AE592" s="22"/>
    </row>
    <row r="593" spans="1:31" s="18" customFormat="1" ht="25.5" customHeight="1">
      <c r="A593" s="139" t="s">
        <v>432</v>
      </c>
      <c r="B593" s="139"/>
      <c r="C593" s="139"/>
      <c r="D593" s="49" t="s">
        <v>384</v>
      </c>
      <c r="E593" s="46" t="s">
        <v>127</v>
      </c>
      <c r="F593" s="46" t="s">
        <v>76</v>
      </c>
      <c r="G593" s="47" t="s">
        <v>289</v>
      </c>
      <c r="H593" s="47"/>
      <c r="I593" s="48"/>
      <c r="J593" s="51" t="e">
        <f>#REF!</f>
        <v>#REF!</v>
      </c>
      <c r="K593" s="121">
        <f>K594+K602</f>
        <v>29188.879999999997</v>
      </c>
      <c r="L593" s="23" t="e">
        <f>#REF!-J593</f>
        <v>#REF!</v>
      </c>
      <c r="M593" s="9"/>
      <c r="N593" s="35"/>
      <c r="O593" s="35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  <c r="AA593" s="16"/>
      <c r="AB593" s="16"/>
      <c r="AC593" s="16"/>
      <c r="AD593" s="16"/>
      <c r="AE593" s="16"/>
    </row>
    <row r="594" spans="1:31" s="20" customFormat="1" ht="25.5" customHeight="1">
      <c r="A594" s="144" t="s">
        <v>431</v>
      </c>
      <c r="B594" s="144"/>
      <c r="C594" s="144"/>
      <c r="D594" s="49" t="s">
        <v>384</v>
      </c>
      <c r="E594" s="46" t="s">
        <v>127</v>
      </c>
      <c r="F594" s="46" t="s">
        <v>76</v>
      </c>
      <c r="G594" s="47" t="s">
        <v>290</v>
      </c>
      <c r="H594" s="47"/>
      <c r="I594" s="48"/>
      <c r="J594" s="68">
        <f>J595</f>
        <v>0</v>
      </c>
      <c r="K594" s="121">
        <f>K595</f>
        <v>25722.149999999998</v>
      </c>
      <c r="L594" s="27">
        <f>L595</f>
        <v>0</v>
      </c>
      <c r="M594" s="9"/>
      <c r="N594" s="9"/>
      <c r="O594" s="9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</row>
    <row r="595" spans="1:31" s="18" customFormat="1" ht="25.5" customHeight="1">
      <c r="A595" s="144" t="s">
        <v>288</v>
      </c>
      <c r="B595" s="144"/>
      <c r="C595" s="144"/>
      <c r="D595" s="49" t="s">
        <v>384</v>
      </c>
      <c r="E595" s="46" t="s">
        <v>127</v>
      </c>
      <c r="F595" s="46" t="s">
        <v>76</v>
      </c>
      <c r="G595" s="47" t="s">
        <v>496</v>
      </c>
      <c r="H595" s="47"/>
      <c r="I595" s="48"/>
      <c r="J595" s="50">
        <f>J650</f>
        <v>0</v>
      </c>
      <c r="K595" s="121">
        <f>K596+K598+K600</f>
        <v>25722.149999999998</v>
      </c>
      <c r="L595" s="17">
        <f>L650</f>
        <v>0</v>
      </c>
      <c r="M595" s="9"/>
      <c r="N595" s="35"/>
      <c r="O595" s="35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  <c r="AA595" s="16"/>
      <c r="AB595" s="16"/>
      <c r="AC595" s="16"/>
      <c r="AD595" s="16"/>
      <c r="AE595" s="16"/>
    </row>
    <row r="596" spans="1:31" s="20" customFormat="1" ht="38.25" customHeight="1">
      <c r="A596" s="139" t="s">
        <v>80</v>
      </c>
      <c r="B596" s="139"/>
      <c r="C596" s="139"/>
      <c r="D596" s="49" t="s">
        <v>384</v>
      </c>
      <c r="E596" s="46" t="s">
        <v>127</v>
      </c>
      <c r="F596" s="46" t="s">
        <v>76</v>
      </c>
      <c r="G596" s="47" t="s">
        <v>496</v>
      </c>
      <c r="H596" s="47" t="s">
        <v>81</v>
      </c>
      <c r="I596" s="48"/>
      <c r="J596" s="50"/>
      <c r="K596" s="121">
        <f>K597</f>
        <v>16654.51</v>
      </c>
      <c r="L596" s="19"/>
      <c r="M596" s="9"/>
      <c r="N596" s="9"/>
      <c r="O596" s="9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</row>
    <row r="597" spans="1:31" s="20" customFormat="1" ht="12.75" customHeight="1">
      <c r="A597" s="139" t="s">
        <v>140</v>
      </c>
      <c r="B597" s="139"/>
      <c r="C597" s="139"/>
      <c r="D597" s="49" t="s">
        <v>384</v>
      </c>
      <c r="E597" s="46" t="s">
        <v>127</v>
      </c>
      <c r="F597" s="46" t="s">
        <v>76</v>
      </c>
      <c r="G597" s="47" t="s">
        <v>496</v>
      </c>
      <c r="H597" s="47" t="s">
        <v>141</v>
      </c>
      <c r="I597" s="48"/>
      <c r="J597" s="50"/>
      <c r="K597" s="121">
        <f>14951.86+391.65+500+300+544.2-33.2</f>
        <v>16654.51</v>
      </c>
      <c r="L597" s="19"/>
      <c r="M597" s="9"/>
      <c r="N597" s="9"/>
      <c r="O597" s="9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</row>
    <row r="598" spans="1:31" s="20" customFormat="1" ht="12.75" customHeight="1">
      <c r="A598" s="139" t="s">
        <v>92</v>
      </c>
      <c r="B598" s="139"/>
      <c r="C598" s="139"/>
      <c r="D598" s="49" t="s">
        <v>384</v>
      </c>
      <c r="E598" s="46" t="s">
        <v>127</v>
      </c>
      <c r="F598" s="46" t="s">
        <v>76</v>
      </c>
      <c r="G598" s="47" t="s">
        <v>496</v>
      </c>
      <c r="H598" s="47" t="s">
        <v>88</v>
      </c>
      <c r="I598" s="48"/>
      <c r="J598" s="50"/>
      <c r="K598" s="121">
        <f>K599</f>
        <v>9043.64</v>
      </c>
      <c r="L598" s="19"/>
      <c r="M598" s="9"/>
      <c r="N598" s="9"/>
      <c r="O598" s="9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</row>
    <row r="599" spans="1:31" s="20" customFormat="1" ht="12.75" customHeight="1">
      <c r="A599" s="139" t="s">
        <v>129</v>
      </c>
      <c r="B599" s="139"/>
      <c r="C599" s="139"/>
      <c r="D599" s="49" t="s">
        <v>384</v>
      </c>
      <c r="E599" s="46" t="s">
        <v>127</v>
      </c>
      <c r="F599" s="46" t="s">
        <v>76</v>
      </c>
      <c r="G599" s="47" t="s">
        <v>496</v>
      </c>
      <c r="H599" s="47" t="s">
        <v>85</v>
      </c>
      <c r="I599" s="48"/>
      <c r="J599" s="50"/>
      <c r="K599" s="121">
        <f>7634.64+920+1200-300+100-544.2+33.2</f>
        <v>9043.64</v>
      </c>
      <c r="L599" s="19"/>
      <c r="M599" s="9"/>
      <c r="N599" s="9"/>
      <c r="O599" s="9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</row>
    <row r="600" spans="1:31" s="20" customFormat="1" ht="12.75" customHeight="1">
      <c r="A600" s="139" t="s">
        <v>90</v>
      </c>
      <c r="B600" s="139"/>
      <c r="C600" s="139"/>
      <c r="D600" s="49" t="s">
        <v>384</v>
      </c>
      <c r="E600" s="46" t="s">
        <v>127</v>
      </c>
      <c r="F600" s="46" t="s">
        <v>76</v>
      </c>
      <c r="G600" s="47" t="s">
        <v>496</v>
      </c>
      <c r="H600" s="47" t="s">
        <v>86</v>
      </c>
      <c r="I600" s="48"/>
      <c r="J600" s="50"/>
      <c r="K600" s="121">
        <f>K601</f>
        <v>24</v>
      </c>
      <c r="L600" s="19"/>
      <c r="M600" s="9"/>
      <c r="N600" s="9"/>
      <c r="O600" s="9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</row>
    <row r="601" spans="1:31" s="20" customFormat="1" ht="12.75" customHeight="1">
      <c r="A601" s="139" t="s">
        <v>91</v>
      </c>
      <c r="B601" s="139"/>
      <c r="C601" s="139"/>
      <c r="D601" s="49" t="s">
        <v>384</v>
      </c>
      <c r="E601" s="46" t="s">
        <v>127</v>
      </c>
      <c r="F601" s="46" t="s">
        <v>76</v>
      </c>
      <c r="G601" s="47" t="s">
        <v>496</v>
      </c>
      <c r="H601" s="47" t="s">
        <v>87</v>
      </c>
      <c r="I601" s="48"/>
      <c r="J601" s="50">
        <v>31221</v>
      </c>
      <c r="K601" s="121">
        <v>24</v>
      </c>
      <c r="L601" s="19" t="e">
        <f>#REF!-J601</f>
        <v>#REF!</v>
      </c>
      <c r="M601" s="9"/>
      <c r="N601" s="9"/>
      <c r="O601" s="9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</row>
    <row r="602" spans="1:31" s="20" customFormat="1" ht="12.75" customHeight="1">
      <c r="A602" s="139" t="s">
        <v>433</v>
      </c>
      <c r="B602" s="139"/>
      <c r="C602" s="139"/>
      <c r="D602" s="49" t="s">
        <v>384</v>
      </c>
      <c r="E602" s="46" t="s">
        <v>127</v>
      </c>
      <c r="F602" s="46" t="s">
        <v>76</v>
      </c>
      <c r="G602" s="47" t="s">
        <v>292</v>
      </c>
      <c r="H602" s="47"/>
      <c r="I602" s="48"/>
      <c r="J602" s="50"/>
      <c r="K602" s="121">
        <f>K603</f>
        <v>3466.73</v>
      </c>
      <c r="L602" s="19"/>
      <c r="M602" s="9"/>
      <c r="N602" s="9"/>
      <c r="O602" s="9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</row>
    <row r="603" spans="1:31" s="18" customFormat="1" ht="12.75" customHeight="1">
      <c r="A603" s="144" t="s">
        <v>291</v>
      </c>
      <c r="B603" s="144"/>
      <c r="C603" s="144"/>
      <c r="D603" s="49" t="s">
        <v>384</v>
      </c>
      <c r="E603" s="46" t="s">
        <v>127</v>
      </c>
      <c r="F603" s="46" t="s">
        <v>76</v>
      </c>
      <c r="G603" s="47" t="s">
        <v>497</v>
      </c>
      <c r="H603" s="47"/>
      <c r="I603" s="48"/>
      <c r="J603" s="50" t="e">
        <f>#REF!</f>
        <v>#REF!</v>
      </c>
      <c r="K603" s="121">
        <f>K604+K606+K608</f>
        <v>3466.73</v>
      </c>
      <c r="L603" s="17" t="e">
        <f>#REF!</f>
        <v>#REF!</v>
      </c>
      <c r="M603" s="9"/>
      <c r="N603" s="35"/>
      <c r="O603" s="35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  <c r="AA603" s="16"/>
      <c r="AB603" s="16"/>
      <c r="AC603" s="16"/>
      <c r="AD603" s="16"/>
      <c r="AE603" s="16"/>
    </row>
    <row r="604" spans="1:31" s="20" customFormat="1" ht="38.25" customHeight="1">
      <c r="A604" s="139" t="s">
        <v>80</v>
      </c>
      <c r="B604" s="139"/>
      <c r="C604" s="139"/>
      <c r="D604" s="49" t="s">
        <v>384</v>
      </c>
      <c r="E604" s="46" t="s">
        <v>127</v>
      </c>
      <c r="F604" s="46" t="s">
        <v>76</v>
      </c>
      <c r="G604" s="47" t="s">
        <v>497</v>
      </c>
      <c r="H604" s="47" t="s">
        <v>81</v>
      </c>
      <c r="I604" s="48"/>
      <c r="J604" s="50"/>
      <c r="K604" s="121">
        <f>K605</f>
        <v>2667.1</v>
      </c>
      <c r="L604" s="19"/>
      <c r="M604" s="9"/>
      <c r="N604" s="9"/>
      <c r="O604" s="9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</row>
    <row r="605" spans="1:31" s="20" customFormat="1" ht="12.75" customHeight="1">
      <c r="A605" s="139" t="s">
        <v>140</v>
      </c>
      <c r="B605" s="139"/>
      <c r="C605" s="139"/>
      <c r="D605" s="49" t="s">
        <v>384</v>
      </c>
      <c r="E605" s="46" t="s">
        <v>127</v>
      </c>
      <c r="F605" s="46" t="s">
        <v>76</v>
      </c>
      <c r="G605" s="47" t="s">
        <v>497</v>
      </c>
      <c r="H605" s="47" t="s">
        <v>141</v>
      </c>
      <c r="I605" s="48"/>
      <c r="J605" s="50"/>
      <c r="K605" s="121">
        <v>2667.1</v>
      </c>
      <c r="L605" s="19"/>
      <c r="M605" s="9"/>
      <c r="N605" s="9"/>
      <c r="O605" s="9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</row>
    <row r="606" spans="1:31" s="20" customFormat="1" ht="12.75" customHeight="1">
      <c r="A606" s="139" t="s">
        <v>92</v>
      </c>
      <c r="B606" s="139"/>
      <c r="C606" s="139"/>
      <c r="D606" s="49" t="s">
        <v>384</v>
      </c>
      <c r="E606" s="46" t="s">
        <v>127</v>
      </c>
      <c r="F606" s="46" t="s">
        <v>76</v>
      </c>
      <c r="G606" s="47" t="s">
        <v>497</v>
      </c>
      <c r="H606" s="47" t="s">
        <v>88</v>
      </c>
      <c r="I606" s="48"/>
      <c r="J606" s="50"/>
      <c r="K606" s="121">
        <f>K607</f>
        <v>787.63</v>
      </c>
      <c r="L606" s="19"/>
      <c r="M606" s="9"/>
      <c r="N606" s="9"/>
      <c r="O606" s="9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</row>
    <row r="607" spans="1:31" s="20" customFormat="1" ht="13.5" customHeight="1">
      <c r="A607" s="139" t="s">
        <v>129</v>
      </c>
      <c r="B607" s="139"/>
      <c r="C607" s="139"/>
      <c r="D607" s="49" t="s">
        <v>384</v>
      </c>
      <c r="E607" s="46" t="s">
        <v>127</v>
      </c>
      <c r="F607" s="46" t="s">
        <v>76</v>
      </c>
      <c r="G607" s="47" t="s">
        <v>497</v>
      </c>
      <c r="H607" s="47" t="s">
        <v>85</v>
      </c>
      <c r="I607" s="48"/>
      <c r="J607" s="50"/>
      <c r="K607" s="121">
        <f>537.63+250</f>
        <v>787.63</v>
      </c>
      <c r="L607" s="19"/>
      <c r="M607" s="9"/>
      <c r="N607" s="9"/>
      <c r="O607" s="9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</row>
    <row r="608" spans="1:31" s="20" customFormat="1" ht="12.75" customHeight="1">
      <c r="A608" s="139" t="s">
        <v>90</v>
      </c>
      <c r="B608" s="139"/>
      <c r="C608" s="139"/>
      <c r="D608" s="49" t="s">
        <v>384</v>
      </c>
      <c r="E608" s="46" t="s">
        <v>127</v>
      </c>
      <c r="F608" s="46" t="s">
        <v>76</v>
      </c>
      <c r="G608" s="47" t="s">
        <v>497</v>
      </c>
      <c r="H608" s="47" t="s">
        <v>86</v>
      </c>
      <c r="I608" s="48"/>
      <c r="J608" s="50"/>
      <c r="K608" s="121">
        <f>K609</f>
        <v>12</v>
      </c>
      <c r="L608" s="19"/>
      <c r="M608" s="9"/>
      <c r="N608" s="9"/>
      <c r="O608" s="9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</row>
    <row r="609" spans="1:31" s="20" customFormat="1" ht="12.75" customHeight="1">
      <c r="A609" s="139" t="s">
        <v>91</v>
      </c>
      <c r="B609" s="139"/>
      <c r="C609" s="139"/>
      <c r="D609" s="49" t="s">
        <v>384</v>
      </c>
      <c r="E609" s="46" t="s">
        <v>127</v>
      </c>
      <c r="F609" s="46" t="s">
        <v>76</v>
      </c>
      <c r="G609" s="47" t="s">
        <v>497</v>
      </c>
      <c r="H609" s="47" t="s">
        <v>87</v>
      </c>
      <c r="I609" s="48"/>
      <c r="J609" s="50">
        <v>31221</v>
      </c>
      <c r="K609" s="121">
        <v>12</v>
      </c>
      <c r="L609" s="19" t="e">
        <f>#REF!-J609</f>
        <v>#REF!</v>
      </c>
      <c r="M609" s="9"/>
      <c r="N609" s="9"/>
      <c r="O609" s="9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</row>
    <row r="610" spans="1:31" s="20" customFormat="1" ht="27" customHeight="1">
      <c r="A610" s="133" t="s">
        <v>546</v>
      </c>
      <c r="B610" s="134"/>
      <c r="C610" s="135"/>
      <c r="D610" s="49" t="s">
        <v>384</v>
      </c>
      <c r="E610" s="46" t="s">
        <v>127</v>
      </c>
      <c r="F610" s="46" t="s">
        <v>76</v>
      </c>
      <c r="G610" s="47" t="s">
        <v>289</v>
      </c>
      <c r="H610" s="47"/>
      <c r="I610" s="48"/>
      <c r="J610" s="50"/>
      <c r="K610" s="121">
        <f>K611+K617</f>
        <v>14.11977</v>
      </c>
      <c r="L610" s="19"/>
      <c r="M610" s="9"/>
      <c r="N610" s="9"/>
      <c r="O610" s="9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</row>
    <row r="611" spans="1:31" s="20" customFormat="1" ht="19.5" customHeight="1">
      <c r="A611" s="136" t="s">
        <v>547</v>
      </c>
      <c r="B611" s="137"/>
      <c r="C611" s="138"/>
      <c r="D611" s="49" t="s">
        <v>384</v>
      </c>
      <c r="E611" s="46" t="s">
        <v>127</v>
      </c>
      <c r="F611" s="46" t="s">
        <v>76</v>
      </c>
      <c r="G611" s="47" t="s">
        <v>290</v>
      </c>
      <c r="H611" s="47"/>
      <c r="I611" s="48"/>
      <c r="J611" s="50"/>
      <c r="K611" s="121">
        <f>K612</f>
        <v>12.926770000000001</v>
      </c>
      <c r="L611" s="19"/>
      <c r="M611" s="9"/>
      <c r="N611" s="9"/>
      <c r="O611" s="9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</row>
    <row r="612" spans="1:31" s="20" customFormat="1" ht="19.5" customHeight="1">
      <c r="A612" s="136" t="s">
        <v>288</v>
      </c>
      <c r="B612" s="137"/>
      <c r="C612" s="138"/>
      <c r="D612" s="49" t="s">
        <v>384</v>
      </c>
      <c r="E612" s="46" t="s">
        <v>127</v>
      </c>
      <c r="F612" s="46" t="s">
        <v>76</v>
      </c>
      <c r="G612" s="47" t="s">
        <v>549</v>
      </c>
      <c r="H612" s="47"/>
      <c r="I612" s="48"/>
      <c r="J612" s="50"/>
      <c r="K612" s="121">
        <f>K613+K615</f>
        <v>12.926770000000001</v>
      </c>
      <c r="L612" s="19"/>
      <c r="M612" s="9"/>
      <c r="N612" s="9"/>
      <c r="O612" s="9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</row>
    <row r="613" spans="1:31" s="20" customFormat="1" ht="19.5" customHeight="1">
      <c r="A613" s="133" t="s">
        <v>92</v>
      </c>
      <c r="B613" s="134"/>
      <c r="C613" s="135"/>
      <c r="D613" s="49" t="s">
        <v>384</v>
      </c>
      <c r="E613" s="46" t="s">
        <v>127</v>
      </c>
      <c r="F613" s="46" t="s">
        <v>76</v>
      </c>
      <c r="G613" s="47" t="s">
        <v>549</v>
      </c>
      <c r="H613" s="47" t="s">
        <v>88</v>
      </c>
      <c r="I613" s="48"/>
      <c r="J613" s="50"/>
      <c r="K613" s="121">
        <f>K614</f>
        <v>9.34777</v>
      </c>
      <c r="L613" s="19"/>
      <c r="M613" s="9"/>
      <c r="N613" s="9"/>
      <c r="O613" s="9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</row>
    <row r="614" spans="1:31" s="20" customFormat="1" ht="18" customHeight="1">
      <c r="A614" s="133" t="s">
        <v>129</v>
      </c>
      <c r="B614" s="134"/>
      <c r="C614" s="135"/>
      <c r="D614" s="49" t="s">
        <v>384</v>
      </c>
      <c r="E614" s="46" t="s">
        <v>127</v>
      </c>
      <c r="F614" s="46" t="s">
        <v>76</v>
      </c>
      <c r="G614" s="47" t="s">
        <v>549</v>
      </c>
      <c r="H614" s="47" t="s">
        <v>85</v>
      </c>
      <c r="I614" s="48"/>
      <c r="J614" s="50"/>
      <c r="K614" s="121">
        <v>9.34777</v>
      </c>
      <c r="L614" s="19"/>
      <c r="M614" s="9"/>
      <c r="N614" s="9"/>
      <c r="O614" s="9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</row>
    <row r="615" spans="1:31" s="20" customFormat="1" ht="21.75" customHeight="1">
      <c r="A615" s="133" t="s">
        <v>90</v>
      </c>
      <c r="B615" s="134"/>
      <c r="C615" s="135"/>
      <c r="D615" s="49" t="s">
        <v>384</v>
      </c>
      <c r="E615" s="46" t="s">
        <v>127</v>
      </c>
      <c r="F615" s="46" t="s">
        <v>76</v>
      </c>
      <c r="G615" s="47" t="s">
        <v>549</v>
      </c>
      <c r="H615" s="47" t="s">
        <v>86</v>
      </c>
      <c r="I615" s="48"/>
      <c r="J615" s="50"/>
      <c r="K615" s="121">
        <f>K616</f>
        <v>3.579</v>
      </c>
      <c r="L615" s="19"/>
      <c r="M615" s="9"/>
      <c r="N615" s="9"/>
      <c r="O615" s="9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</row>
    <row r="616" spans="1:31" s="20" customFormat="1" ht="24.75" customHeight="1">
      <c r="A616" s="133" t="s">
        <v>91</v>
      </c>
      <c r="B616" s="134"/>
      <c r="C616" s="135"/>
      <c r="D616" s="49" t="s">
        <v>384</v>
      </c>
      <c r="E616" s="46" t="s">
        <v>127</v>
      </c>
      <c r="F616" s="46" t="s">
        <v>76</v>
      </c>
      <c r="G616" s="47" t="s">
        <v>549</v>
      </c>
      <c r="H616" s="47" t="s">
        <v>87</v>
      </c>
      <c r="I616" s="48"/>
      <c r="J616" s="50"/>
      <c r="K616" s="121">
        <v>3.579</v>
      </c>
      <c r="L616" s="19"/>
      <c r="M616" s="9"/>
      <c r="N616" s="9"/>
      <c r="O616" s="9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</row>
    <row r="617" spans="1:31" s="20" customFormat="1" ht="20.25" customHeight="1">
      <c r="A617" s="133" t="s">
        <v>548</v>
      </c>
      <c r="B617" s="134"/>
      <c r="C617" s="135"/>
      <c r="D617" s="49" t="s">
        <v>384</v>
      </c>
      <c r="E617" s="46" t="s">
        <v>127</v>
      </c>
      <c r="F617" s="46" t="s">
        <v>76</v>
      </c>
      <c r="G617" s="47" t="s">
        <v>292</v>
      </c>
      <c r="H617" s="47"/>
      <c r="I617" s="48"/>
      <c r="J617" s="50"/>
      <c r="K617" s="121">
        <f>K618</f>
        <v>1.193</v>
      </c>
      <c r="L617" s="19"/>
      <c r="M617" s="9"/>
      <c r="N617" s="9"/>
      <c r="O617" s="9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</row>
    <row r="618" spans="1:31" s="20" customFormat="1" ht="18.75" customHeight="1">
      <c r="A618" s="136" t="s">
        <v>291</v>
      </c>
      <c r="B618" s="137"/>
      <c r="C618" s="138"/>
      <c r="D618" s="49" t="s">
        <v>384</v>
      </c>
      <c r="E618" s="46" t="s">
        <v>127</v>
      </c>
      <c r="F618" s="46" t="s">
        <v>76</v>
      </c>
      <c r="G618" s="47" t="s">
        <v>550</v>
      </c>
      <c r="H618" s="47"/>
      <c r="I618" s="48"/>
      <c r="J618" s="50"/>
      <c r="K618" s="121">
        <f>K619</f>
        <v>1.193</v>
      </c>
      <c r="L618" s="19"/>
      <c r="M618" s="9"/>
      <c r="N618" s="9"/>
      <c r="O618" s="9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</row>
    <row r="619" spans="1:31" s="20" customFormat="1" ht="15.75" customHeight="1">
      <c r="A619" s="133" t="s">
        <v>90</v>
      </c>
      <c r="B619" s="134"/>
      <c r="C619" s="135"/>
      <c r="D619" s="49" t="s">
        <v>384</v>
      </c>
      <c r="E619" s="46" t="s">
        <v>127</v>
      </c>
      <c r="F619" s="46" t="s">
        <v>76</v>
      </c>
      <c r="G619" s="47" t="s">
        <v>550</v>
      </c>
      <c r="H619" s="47" t="s">
        <v>86</v>
      </c>
      <c r="I619" s="48"/>
      <c r="J619" s="50"/>
      <c r="K619" s="121">
        <f>K620</f>
        <v>1.193</v>
      </c>
      <c r="L619" s="19"/>
      <c r="M619" s="9"/>
      <c r="N619" s="9"/>
      <c r="O619" s="9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</row>
    <row r="620" spans="1:31" s="20" customFormat="1" ht="20.25" customHeight="1">
      <c r="A620" s="133" t="s">
        <v>91</v>
      </c>
      <c r="B620" s="134"/>
      <c r="C620" s="135"/>
      <c r="D620" s="49" t="s">
        <v>384</v>
      </c>
      <c r="E620" s="127" t="s">
        <v>127</v>
      </c>
      <c r="F620" s="127" t="s">
        <v>76</v>
      </c>
      <c r="G620" s="128" t="s">
        <v>550</v>
      </c>
      <c r="H620" s="128" t="s">
        <v>87</v>
      </c>
      <c r="I620" s="48"/>
      <c r="J620" s="50"/>
      <c r="K620" s="121">
        <v>1.193</v>
      </c>
      <c r="L620" s="19"/>
      <c r="M620" s="9"/>
      <c r="N620" s="9"/>
      <c r="O620" s="9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</row>
    <row r="621" spans="1:31" s="18" customFormat="1" ht="25.5" customHeight="1">
      <c r="A621" s="139" t="s">
        <v>493</v>
      </c>
      <c r="B621" s="139"/>
      <c r="C621" s="139"/>
      <c r="D621" s="49" t="s">
        <v>384</v>
      </c>
      <c r="E621" s="46" t="s">
        <v>127</v>
      </c>
      <c r="F621" s="46" t="s">
        <v>76</v>
      </c>
      <c r="G621" s="47" t="s">
        <v>174</v>
      </c>
      <c r="H621" s="47"/>
      <c r="I621" s="48"/>
      <c r="J621" s="50"/>
      <c r="K621" s="121">
        <f>K623</f>
        <v>60</v>
      </c>
      <c r="L621" s="17"/>
      <c r="M621" s="9"/>
      <c r="N621" s="35"/>
      <c r="O621" s="35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  <c r="AA621" s="16"/>
      <c r="AB621" s="16"/>
      <c r="AC621" s="16"/>
      <c r="AD621" s="16"/>
      <c r="AE621" s="16"/>
    </row>
    <row r="622" spans="1:31" s="18" customFormat="1" ht="25.5" customHeight="1">
      <c r="A622" s="139" t="s">
        <v>175</v>
      </c>
      <c r="B622" s="139"/>
      <c r="C622" s="139"/>
      <c r="D622" s="49" t="s">
        <v>384</v>
      </c>
      <c r="E622" s="46" t="s">
        <v>127</v>
      </c>
      <c r="F622" s="46" t="s">
        <v>76</v>
      </c>
      <c r="G622" s="47" t="s">
        <v>176</v>
      </c>
      <c r="H622" s="47"/>
      <c r="I622" s="48"/>
      <c r="J622" s="50"/>
      <c r="K622" s="121">
        <f>K623</f>
        <v>60</v>
      </c>
      <c r="L622" s="17"/>
      <c r="M622" s="9"/>
      <c r="N622" s="35"/>
      <c r="O622" s="35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  <c r="AA622" s="16"/>
      <c r="AB622" s="16"/>
      <c r="AC622" s="16"/>
      <c r="AD622" s="16"/>
      <c r="AE622" s="16"/>
    </row>
    <row r="623" spans="1:31" s="20" customFormat="1" ht="25.5" customHeight="1">
      <c r="A623" s="139" t="s">
        <v>177</v>
      </c>
      <c r="B623" s="139"/>
      <c r="C623" s="139"/>
      <c r="D623" s="49" t="s">
        <v>384</v>
      </c>
      <c r="E623" s="46" t="s">
        <v>127</v>
      </c>
      <c r="F623" s="46" t="s">
        <v>76</v>
      </c>
      <c r="G623" s="47" t="s">
        <v>499</v>
      </c>
      <c r="H623" s="47"/>
      <c r="I623" s="48"/>
      <c r="J623" s="50"/>
      <c r="K623" s="121">
        <f>K624</f>
        <v>60</v>
      </c>
      <c r="L623" s="19"/>
      <c r="M623" s="9"/>
      <c r="N623" s="9"/>
      <c r="O623" s="9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</row>
    <row r="624" spans="1:31" s="20" customFormat="1" ht="12.75" customHeight="1">
      <c r="A624" s="139" t="s">
        <v>92</v>
      </c>
      <c r="B624" s="139"/>
      <c r="C624" s="139"/>
      <c r="D624" s="49" t="s">
        <v>384</v>
      </c>
      <c r="E624" s="46" t="s">
        <v>127</v>
      </c>
      <c r="F624" s="46" t="s">
        <v>76</v>
      </c>
      <c r="G624" s="47" t="s">
        <v>499</v>
      </c>
      <c r="H624" s="47" t="s">
        <v>88</v>
      </c>
      <c r="I624" s="48"/>
      <c r="J624" s="50"/>
      <c r="K624" s="121">
        <f>K625</f>
        <v>60</v>
      </c>
      <c r="L624" s="19"/>
      <c r="M624" s="9"/>
      <c r="N624" s="9"/>
      <c r="O624" s="9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</row>
    <row r="625" spans="1:31" s="20" customFormat="1" ht="12.75" customHeight="1">
      <c r="A625" s="139" t="s">
        <v>129</v>
      </c>
      <c r="B625" s="139"/>
      <c r="C625" s="139"/>
      <c r="D625" s="49" t="s">
        <v>384</v>
      </c>
      <c r="E625" s="46" t="s">
        <v>127</v>
      </c>
      <c r="F625" s="46" t="s">
        <v>76</v>
      </c>
      <c r="G625" s="47" t="s">
        <v>499</v>
      </c>
      <c r="H625" s="47" t="s">
        <v>85</v>
      </c>
      <c r="I625" s="48"/>
      <c r="J625" s="50"/>
      <c r="K625" s="121">
        <v>60</v>
      </c>
      <c r="L625" s="19"/>
      <c r="M625" s="9"/>
      <c r="N625" s="9"/>
      <c r="O625" s="9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</row>
    <row r="626" spans="1:31" s="18" customFormat="1" ht="25.5" customHeight="1" hidden="1">
      <c r="A626" s="139" t="s">
        <v>419</v>
      </c>
      <c r="B626" s="139"/>
      <c r="C626" s="139"/>
      <c r="D626" s="49" t="s">
        <v>384</v>
      </c>
      <c r="E626" s="46" t="s">
        <v>127</v>
      </c>
      <c r="F626" s="46" t="s">
        <v>76</v>
      </c>
      <c r="G626" s="47" t="s">
        <v>296</v>
      </c>
      <c r="H626" s="47"/>
      <c r="I626" s="48"/>
      <c r="J626" s="68"/>
      <c r="K626" s="121">
        <f>K627</f>
        <v>0</v>
      </c>
      <c r="L626" s="26"/>
      <c r="M626" s="9"/>
      <c r="N626" s="35"/>
      <c r="O626" s="35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  <c r="AA626" s="16"/>
      <c r="AB626" s="16"/>
      <c r="AC626" s="16"/>
      <c r="AD626" s="16"/>
      <c r="AE626" s="16"/>
    </row>
    <row r="627" spans="1:31" s="18" customFormat="1" ht="12.75" customHeight="1" hidden="1">
      <c r="A627" s="130" t="s">
        <v>413</v>
      </c>
      <c r="B627" s="131"/>
      <c r="C627" s="132"/>
      <c r="D627" s="49" t="s">
        <v>384</v>
      </c>
      <c r="E627" s="46" t="s">
        <v>127</v>
      </c>
      <c r="F627" s="46" t="s">
        <v>76</v>
      </c>
      <c r="G627" s="47" t="s">
        <v>301</v>
      </c>
      <c r="H627" s="47"/>
      <c r="I627" s="48"/>
      <c r="J627" s="78"/>
      <c r="K627" s="123">
        <f>K628+K631</f>
        <v>0</v>
      </c>
      <c r="L627" s="26"/>
      <c r="M627" s="9"/>
      <c r="N627" s="9"/>
      <c r="O627" s="9"/>
      <c r="P627" s="22"/>
      <c r="Q627" s="22"/>
      <c r="R627" s="22"/>
      <c r="S627" s="22"/>
      <c r="T627" s="22"/>
      <c r="U627" s="16"/>
      <c r="V627" s="16"/>
      <c r="W627" s="16"/>
      <c r="X627" s="16"/>
      <c r="Y627" s="16"/>
      <c r="Z627" s="16"/>
      <c r="AA627" s="16"/>
      <c r="AB627" s="16"/>
      <c r="AC627" s="16"/>
      <c r="AD627" s="16"/>
      <c r="AE627" s="16"/>
    </row>
    <row r="628" spans="1:31" s="18" customFormat="1" ht="38.25" customHeight="1" hidden="1">
      <c r="A628" s="130" t="s">
        <v>353</v>
      </c>
      <c r="B628" s="131"/>
      <c r="C628" s="132"/>
      <c r="D628" s="49" t="s">
        <v>384</v>
      </c>
      <c r="E628" s="46" t="s">
        <v>127</v>
      </c>
      <c r="F628" s="46" t="s">
        <v>76</v>
      </c>
      <c r="G628" s="47" t="s">
        <v>414</v>
      </c>
      <c r="H628" s="47"/>
      <c r="I628" s="48"/>
      <c r="J628" s="78"/>
      <c r="K628" s="123">
        <f>K629</f>
        <v>0</v>
      </c>
      <c r="L628" s="26"/>
      <c r="M628" s="9"/>
      <c r="N628" s="9"/>
      <c r="O628" s="9"/>
      <c r="P628" s="22"/>
      <c r="Q628" s="22"/>
      <c r="R628" s="22"/>
      <c r="S628" s="22"/>
      <c r="T628" s="22"/>
      <c r="U628" s="16"/>
      <c r="V628" s="16"/>
      <c r="W628" s="16"/>
      <c r="X628" s="16"/>
      <c r="Y628" s="16"/>
      <c r="Z628" s="16"/>
      <c r="AA628" s="16"/>
      <c r="AB628" s="16"/>
      <c r="AC628" s="16"/>
      <c r="AD628" s="16"/>
      <c r="AE628" s="16"/>
    </row>
    <row r="629" spans="1:31" s="18" customFormat="1" ht="38.25" customHeight="1" hidden="1">
      <c r="A629" s="130" t="s">
        <v>80</v>
      </c>
      <c r="B629" s="131"/>
      <c r="C629" s="132"/>
      <c r="D629" s="49" t="s">
        <v>384</v>
      </c>
      <c r="E629" s="46" t="s">
        <v>127</v>
      </c>
      <c r="F629" s="46" t="s">
        <v>76</v>
      </c>
      <c r="G629" s="47" t="s">
        <v>414</v>
      </c>
      <c r="H629" s="47" t="s">
        <v>81</v>
      </c>
      <c r="I629" s="48"/>
      <c r="J629" s="78"/>
      <c r="K629" s="123">
        <f>K630</f>
        <v>0</v>
      </c>
      <c r="L629" s="26"/>
      <c r="M629" s="9"/>
      <c r="N629" s="9"/>
      <c r="O629" s="9"/>
      <c r="P629" s="22"/>
      <c r="Q629" s="22"/>
      <c r="R629" s="22"/>
      <c r="S629" s="22"/>
      <c r="T629" s="22"/>
      <c r="U629" s="16"/>
      <c r="V629" s="16"/>
      <c r="W629" s="16"/>
      <c r="X629" s="16"/>
      <c r="Y629" s="16"/>
      <c r="Z629" s="16"/>
      <c r="AA629" s="16"/>
      <c r="AB629" s="16"/>
      <c r="AC629" s="16"/>
      <c r="AD629" s="16"/>
      <c r="AE629" s="16"/>
    </row>
    <row r="630" spans="1:31" s="18" customFormat="1" ht="12.75" customHeight="1" hidden="1">
      <c r="A630" s="130" t="s">
        <v>140</v>
      </c>
      <c r="B630" s="131"/>
      <c r="C630" s="132"/>
      <c r="D630" s="49" t="s">
        <v>384</v>
      </c>
      <c r="E630" s="46" t="s">
        <v>127</v>
      </c>
      <c r="F630" s="46" t="s">
        <v>76</v>
      </c>
      <c r="G630" s="47" t="s">
        <v>414</v>
      </c>
      <c r="H630" s="47" t="s">
        <v>141</v>
      </c>
      <c r="I630" s="48"/>
      <c r="J630" s="78"/>
      <c r="K630" s="123"/>
      <c r="L630" s="26"/>
      <c r="M630" s="9"/>
      <c r="N630" s="9"/>
      <c r="O630" s="9"/>
      <c r="P630" s="22"/>
      <c r="Q630" s="22"/>
      <c r="R630" s="22"/>
      <c r="S630" s="22"/>
      <c r="T630" s="22"/>
      <c r="U630" s="16"/>
      <c r="V630" s="16"/>
      <c r="W630" s="16"/>
      <c r="X630" s="16"/>
      <c r="Y630" s="16"/>
      <c r="Z630" s="16"/>
      <c r="AA630" s="16"/>
      <c r="AB630" s="16"/>
      <c r="AC630" s="16"/>
      <c r="AD630" s="16"/>
      <c r="AE630" s="16"/>
    </row>
    <row r="631" spans="1:31" s="20" customFormat="1" ht="30" customHeight="1" hidden="1">
      <c r="A631" s="140" t="s">
        <v>347</v>
      </c>
      <c r="B631" s="141"/>
      <c r="C631" s="142"/>
      <c r="D631" s="49" t="s">
        <v>384</v>
      </c>
      <c r="E631" s="46" t="s">
        <v>127</v>
      </c>
      <c r="F631" s="46" t="s">
        <v>76</v>
      </c>
      <c r="G631" s="47" t="s">
        <v>415</v>
      </c>
      <c r="H631" s="47"/>
      <c r="I631" s="48"/>
      <c r="J631" s="79"/>
      <c r="K631" s="123">
        <f>K632</f>
        <v>0</v>
      </c>
      <c r="L631" s="32"/>
      <c r="M631" s="9"/>
      <c r="N631" s="9"/>
      <c r="O631" s="9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</row>
    <row r="632" spans="1:31" s="20" customFormat="1" ht="38.25" customHeight="1" hidden="1">
      <c r="A632" s="133" t="s">
        <v>80</v>
      </c>
      <c r="B632" s="134"/>
      <c r="C632" s="135"/>
      <c r="D632" s="49" t="s">
        <v>384</v>
      </c>
      <c r="E632" s="46" t="s">
        <v>127</v>
      </c>
      <c r="F632" s="46" t="s">
        <v>76</v>
      </c>
      <c r="G632" s="47" t="s">
        <v>415</v>
      </c>
      <c r="H632" s="47" t="s">
        <v>81</v>
      </c>
      <c r="I632" s="48"/>
      <c r="J632" s="80"/>
      <c r="K632" s="123">
        <f>K633</f>
        <v>0</v>
      </c>
      <c r="L632" s="19"/>
      <c r="M632" s="9"/>
      <c r="N632" s="9"/>
      <c r="O632" s="9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</row>
    <row r="633" spans="1:31" s="20" customFormat="1" ht="12.75" customHeight="1" hidden="1">
      <c r="A633" s="133" t="s">
        <v>140</v>
      </c>
      <c r="B633" s="134"/>
      <c r="C633" s="135"/>
      <c r="D633" s="49" t="s">
        <v>384</v>
      </c>
      <c r="E633" s="46" t="s">
        <v>127</v>
      </c>
      <c r="F633" s="46" t="s">
        <v>76</v>
      </c>
      <c r="G633" s="47" t="s">
        <v>415</v>
      </c>
      <c r="H633" s="47" t="s">
        <v>141</v>
      </c>
      <c r="I633" s="48"/>
      <c r="J633" s="80"/>
      <c r="K633" s="123"/>
      <c r="L633" s="19"/>
      <c r="M633" s="9"/>
      <c r="N633" s="9"/>
      <c r="O633" s="9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</row>
    <row r="634" spans="1:16" s="91" customFormat="1" ht="15.75" customHeight="1">
      <c r="A634" s="143" t="s">
        <v>383</v>
      </c>
      <c r="B634" s="143"/>
      <c r="C634" s="143"/>
      <c r="D634" s="42" t="s">
        <v>386</v>
      </c>
      <c r="E634" s="42"/>
      <c r="F634" s="42"/>
      <c r="G634" s="42"/>
      <c r="H634" s="42"/>
      <c r="I634" s="116"/>
      <c r="J634" s="71" t="e">
        <f>J591</f>
        <v>#REF!</v>
      </c>
      <c r="K634" s="119">
        <f>K635</f>
        <v>7562.361</v>
      </c>
      <c r="L634" s="88"/>
      <c r="M634" s="89"/>
      <c r="N634" s="90"/>
      <c r="O634" s="90"/>
      <c r="P634" s="90"/>
    </row>
    <row r="635" spans="1:31" s="20" customFormat="1" ht="12.75" customHeight="1">
      <c r="A635" s="155" t="s">
        <v>53</v>
      </c>
      <c r="B635" s="156"/>
      <c r="C635" s="156"/>
      <c r="D635" s="64" t="s">
        <v>386</v>
      </c>
      <c r="E635" s="54" t="s">
        <v>127</v>
      </c>
      <c r="F635" s="54"/>
      <c r="G635" s="53"/>
      <c r="H635" s="53"/>
      <c r="I635" s="55"/>
      <c r="J635" s="69" t="e">
        <f>J636</f>
        <v>#REF!</v>
      </c>
      <c r="K635" s="120">
        <f>K636</f>
        <v>7562.361</v>
      </c>
      <c r="L635" s="30" t="e">
        <f>L636</f>
        <v>#REF!</v>
      </c>
      <c r="M635" s="9"/>
      <c r="N635" s="9"/>
      <c r="O635" s="9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</row>
    <row r="636" spans="1:31" s="29" customFormat="1" ht="13.5" customHeight="1">
      <c r="A636" s="151" t="s">
        <v>23</v>
      </c>
      <c r="B636" s="147"/>
      <c r="C636" s="147"/>
      <c r="D636" s="58" t="s">
        <v>386</v>
      </c>
      <c r="E636" s="59" t="s">
        <v>127</v>
      </c>
      <c r="F636" s="59" t="s">
        <v>76</v>
      </c>
      <c r="G636" s="60"/>
      <c r="H636" s="60"/>
      <c r="I636" s="61"/>
      <c r="J636" s="70" t="e">
        <f>J735+#REF!+#REF!</f>
        <v>#REF!</v>
      </c>
      <c r="K636" s="122">
        <f>K637+K649+K654+K645</f>
        <v>7562.361</v>
      </c>
      <c r="L636" s="31" t="e">
        <f>L735+#REF!+#REF!</f>
        <v>#REF!</v>
      </c>
      <c r="M636" s="9"/>
      <c r="N636" s="37"/>
      <c r="O636" s="37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  <c r="AA636" s="22"/>
      <c r="AB636" s="22"/>
      <c r="AC636" s="22"/>
      <c r="AD636" s="22"/>
      <c r="AE636" s="22"/>
    </row>
    <row r="637" spans="1:31" s="20" customFormat="1" ht="42.75" customHeight="1">
      <c r="A637" s="139" t="s">
        <v>435</v>
      </c>
      <c r="B637" s="139"/>
      <c r="C637" s="139"/>
      <c r="D637" s="49" t="s">
        <v>386</v>
      </c>
      <c r="E637" s="46" t="s">
        <v>127</v>
      </c>
      <c r="F637" s="46" t="s">
        <v>76</v>
      </c>
      <c r="G637" s="47" t="s">
        <v>294</v>
      </c>
      <c r="H637" s="47"/>
      <c r="I637" s="48"/>
      <c r="J637" s="50"/>
      <c r="K637" s="121">
        <f>K638</f>
        <v>7552.33</v>
      </c>
      <c r="L637" s="19"/>
      <c r="M637" s="9"/>
      <c r="N637" s="9"/>
      <c r="O637" s="9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</row>
    <row r="638" spans="1:31" s="18" customFormat="1" ht="12.75" customHeight="1">
      <c r="A638" s="139" t="s">
        <v>293</v>
      </c>
      <c r="B638" s="139"/>
      <c r="C638" s="139"/>
      <c r="D638" s="49" t="s">
        <v>386</v>
      </c>
      <c r="E638" s="46" t="s">
        <v>127</v>
      </c>
      <c r="F638" s="46" t="s">
        <v>76</v>
      </c>
      <c r="G638" s="47" t="s">
        <v>498</v>
      </c>
      <c r="H638" s="47"/>
      <c r="I638" s="48"/>
      <c r="J638" s="50" t="e">
        <f>#REF!</f>
        <v>#REF!</v>
      </c>
      <c r="K638" s="121">
        <f>K639+K641+K643</f>
        <v>7552.33</v>
      </c>
      <c r="L638" s="17" t="e">
        <f>#REF!</f>
        <v>#REF!</v>
      </c>
      <c r="M638" s="9"/>
      <c r="N638" s="35"/>
      <c r="O638" s="35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  <c r="AA638" s="16"/>
      <c r="AB638" s="16"/>
      <c r="AC638" s="16"/>
      <c r="AD638" s="16"/>
      <c r="AE638" s="16"/>
    </row>
    <row r="639" spans="1:31" s="20" customFormat="1" ht="38.25" customHeight="1">
      <c r="A639" s="139" t="s">
        <v>80</v>
      </c>
      <c r="B639" s="139"/>
      <c r="C639" s="139"/>
      <c r="D639" s="49" t="s">
        <v>386</v>
      </c>
      <c r="E639" s="46" t="s">
        <v>127</v>
      </c>
      <c r="F639" s="46" t="s">
        <v>76</v>
      </c>
      <c r="G639" s="47" t="s">
        <v>498</v>
      </c>
      <c r="H639" s="47" t="s">
        <v>81</v>
      </c>
      <c r="I639" s="48"/>
      <c r="J639" s="50"/>
      <c r="K639" s="121">
        <f>K640</f>
        <v>5529.53</v>
      </c>
      <c r="L639" s="19"/>
      <c r="M639" s="9"/>
      <c r="N639" s="9"/>
      <c r="O639" s="9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</row>
    <row r="640" spans="1:31" s="20" customFormat="1" ht="12.75" customHeight="1">
      <c r="A640" s="139" t="s">
        <v>140</v>
      </c>
      <c r="B640" s="139"/>
      <c r="C640" s="139"/>
      <c r="D640" s="49" t="s">
        <v>386</v>
      </c>
      <c r="E640" s="46" t="s">
        <v>127</v>
      </c>
      <c r="F640" s="46" t="s">
        <v>76</v>
      </c>
      <c r="G640" s="47" t="s">
        <v>498</v>
      </c>
      <c r="H640" s="47" t="s">
        <v>141</v>
      </c>
      <c r="I640" s="48"/>
      <c r="J640" s="50"/>
      <c r="K640" s="121">
        <f>5347.48+136.85+45.2</f>
        <v>5529.53</v>
      </c>
      <c r="L640" s="19"/>
      <c r="M640" s="9"/>
      <c r="N640" s="9"/>
      <c r="O640" s="9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</row>
    <row r="641" spans="1:31" s="20" customFormat="1" ht="12.75" customHeight="1">
      <c r="A641" s="139" t="s">
        <v>92</v>
      </c>
      <c r="B641" s="139"/>
      <c r="C641" s="139"/>
      <c r="D641" s="49" t="s">
        <v>386</v>
      </c>
      <c r="E641" s="46" t="s">
        <v>127</v>
      </c>
      <c r="F641" s="46" t="s">
        <v>76</v>
      </c>
      <c r="G641" s="47" t="s">
        <v>498</v>
      </c>
      <c r="H641" s="47" t="s">
        <v>88</v>
      </c>
      <c r="I641" s="48"/>
      <c r="J641" s="50"/>
      <c r="K641" s="121">
        <f>K642</f>
        <v>1966.8</v>
      </c>
      <c r="L641" s="19"/>
      <c r="M641" s="9"/>
      <c r="N641" s="9"/>
      <c r="O641" s="9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</row>
    <row r="642" spans="1:31" s="20" customFormat="1" ht="12.75" customHeight="1">
      <c r="A642" s="139" t="s">
        <v>129</v>
      </c>
      <c r="B642" s="139"/>
      <c r="C642" s="139"/>
      <c r="D642" s="49" t="s">
        <v>386</v>
      </c>
      <c r="E642" s="46" t="s">
        <v>127</v>
      </c>
      <c r="F642" s="46" t="s">
        <v>76</v>
      </c>
      <c r="G642" s="47" t="s">
        <v>498</v>
      </c>
      <c r="H642" s="47" t="s">
        <v>85</v>
      </c>
      <c r="I642" s="48"/>
      <c r="J642" s="50"/>
      <c r="K642" s="121">
        <f>1962+50-45.2</f>
        <v>1966.8</v>
      </c>
      <c r="L642" s="19"/>
      <c r="M642" s="9"/>
      <c r="N642" s="9"/>
      <c r="O642" s="9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</row>
    <row r="643" spans="1:31" s="20" customFormat="1" ht="12.75" customHeight="1">
      <c r="A643" s="139" t="s">
        <v>90</v>
      </c>
      <c r="B643" s="139"/>
      <c r="C643" s="139"/>
      <c r="D643" s="49" t="s">
        <v>386</v>
      </c>
      <c r="E643" s="46" t="s">
        <v>127</v>
      </c>
      <c r="F643" s="46" t="s">
        <v>76</v>
      </c>
      <c r="G643" s="47" t="s">
        <v>498</v>
      </c>
      <c r="H643" s="47" t="s">
        <v>86</v>
      </c>
      <c r="I643" s="48"/>
      <c r="J643" s="50"/>
      <c r="K643" s="121">
        <f>K644</f>
        <v>56</v>
      </c>
      <c r="L643" s="19"/>
      <c r="M643" s="9"/>
      <c r="N643" s="9"/>
      <c r="O643" s="9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</row>
    <row r="644" spans="1:31" s="20" customFormat="1" ht="12.75" customHeight="1">
      <c r="A644" s="139" t="s">
        <v>91</v>
      </c>
      <c r="B644" s="139"/>
      <c r="C644" s="139"/>
      <c r="D644" s="49" t="s">
        <v>386</v>
      </c>
      <c r="E644" s="46" t="s">
        <v>127</v>
      </c>
      <c r="F644" s="46" t="s">
        <v>76</v>
      </c>
      <c r="G644" s="47" t="s">
        <v>498</v>
      </c>
      <c r="H644" s="47" t="s">
        <v>87</v>
      </c>
      <c r="I644" s="48"/>
      <c r="J644" s="50">
        <v>31221</v>
      </c>
      <c r="K644" s="121">
        <v>56</v>
      </c>
      <c r="L644" s="19" t="e">
        <f>#REF!-J644</f>
        <v>#REF!</v>
      </c>
      <c r="M644" s="9"/>
      <c r="N644" s="9"/>
      <c r="O644" s="9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</row>
    <row r="645" spans="1:31" s="20" customFormat="1" ht="30" customHeight="1">
      <c r="A645" s="133" t="s">
        <v>551</v>
      </c>
      <c r="B645" s="134"/>
      <c r="C645" s="135"/>
      <c r="D645" s="49" t="s">
        <v>386</v>
      </c>
      <c r="E645" s="46" t="s">
        <v>127</v>
      </c>
      <c r="F645" s="46" t="s">
        <v>76</v>
      </c>
      <c r="G645" s="47" t="s">
        <v>294</v>
      </c>
      <c r="H645" s="47"/>
      <c r="I645" s="48"/>
      <c r="J645" s="50"/>
      <c r="K645" s="121">
        <f>K646</f>
        <v>10.031</v>
      </c>
      <c r="L645" s="19"/>
      <c r="M645" s="9"/>
      <c r="N645" s="9"/>
      <c r="O645" s="9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</row>
    <row r="646" spans="1:31" s="20" customFormat="1" ht="18.75" customHeight="1">
      <c r="A646" s="133" t="s">
        <v>293</v>
      </c>
      <c r="B646" s="134"/>
      <c r="C646" s="135"/>
      <c r="D646" s="49" t="s">
        <v>386</v>
      </c>
      <c r="E646" s="46" t="s">
        <v>127</v>
      </c>
      <c r="F646" s="46" t="s">
        <v>76</v>
      </c>
      <c r="G646" s="47" t="s">
        <v>552</v>
      </c>
      <c r="H646" s="47"/>
      <c r="I646" s="48"/>
      <c r="J646" s="50"/>
      <c r="K646" s="121">
        <f>K647</f>
        <v>10.031</v>
      </c>
      <c r="L646" s="19"/>
      <c r="M646" s="9"/>
      <c r="N646" s="9"/>
      <c r="O646" s="9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</row>
    <row r="647" spans="1:31" s="20" customFormat="1" ht="20.25" customHeight="1">
      <c r="A647" s="133" t="s">
        <v>90</v>
      </c>
      <c r="B647" s="134"/>
      <c r="C647" s="135"/>
      <c r="D647" s="49" t="s">
        <v>386</v>
      </c>
      <c r="E647" s="46" t="s">
        <v>127</v>
      </c>
      <c r="F647" s="46" t="s">
        <v>76</v>
      </c>
      <c r="G647" s="47" t="s">
        <v>552</v>
      </c>
      <c r="H647" s="47" t="s">
        <v>86</v>
      </c>
      <c r="I647" s="48"/>
      <c r="J647" s="50"/>
      <c r="K647" s="121">
        <f>K648</f>
        <v>10.031</v>
      </c>
      <c r="L647" s="19"/>
      <c r="M647" s="9"/>
      <c r="N647" s="9"/>
      <c r="O647" s="9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</row>
    <row r="648" spans="1:31" s="20" customFormat="1" ht="23.25" customHeight="1">
      <c r="A648" s="133" t="s">
        <v>91</v>
      </c>
      <c r="B648" s="134"/>
      <c r="C648" s="135"/>
      <c r="D648" s="49" t="s">
        <v>386</v>
      </c>
      <c r="E648" s="46" t="s">
        <v>127</v>
      </c>
      <c r="F648" s="46" t="s">
        <v>76</v>
      </c>
      <c r="G648" s="47" t="s">
        <v>552</v>
      </c>
      <c r="H648" s="47" t="s">
        <v>87</v>
      </c>
      <c r="I648" s="48"/>
      <c r="J648" s="50"/>
      <c r="K648" s="121">
        <v>10.031</v>
      </c>
      <c r="L648" s="19"/>
      <c r="M648" s="9"/>
      <c r="N648" s="9"/>
      <c r="O648" s="9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</row>
    <row r="649" spans="1:31" s="20" customFormat="1" ht="25.5" customHeight="1" hidden="1">
      <c r="A649" s="139" t="s">
        <v>529</v>
      </c>
      <c r="B649" s="139"/>
      <c r="C649" s="139"/>
      <c r="D649" s="49" t="s">
        <v>386</v>
      </c>
      <c r="E649" s="46" t="s">
        <v>127</v>
      </c>
      <c r="F649" s="46" t="s">
        <v>76</v>
      </c>
      <c r="G649" s="47" t="s">
        <v>174</v>
      </c>
      <c r="H649" s="47"/>
      <c r="I649" s="48"/>
      <c r="J649" s="50"/>
      <c r="K649" s="121">
        <f>K650</f>
        <v>0</v>
      </c>
      <c r="L649" s="19"/>
      <c r="M649" s="9"/>
      <c r="N649" s="9"/>
      <c r="O649" s="9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</row>
    <row r="650" spans="1:31" s="20" customFormat="1" ht="25.5" customHeight="1" hidden="1">
      <c r="A650" s="139" t="s">
        <v>175</v>
      </c>
      <c r="B650" s="139"/>
      <c r="C650" s="139"/>
      <c r="D650" s="49" t="s">
        <v>386</v>
      </c>
      <c r="E650" s="46" t="s">
        <v>127</v>
      </c>
      <c r="F650" s="46" t="s">
        <v>76</v>
      </c>
      <c r="G650" s="47" t="s">
        <v>176</v>
      </c>
      <c r="H650" s="47"/>
      <c r="I650" s="48"/>
      <c r="J650" s="50"/>
      <c r="K650" s="121">
        <f>K651</f>
        <v>0</v>
      </c>
      <c r="L650" s="19"/>
      <c r="M650" s="9"/>
      <c r="N650" s="9"/>
      <c r="O650" s="9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</row>
    <row r="651" spans="1:31" s="29" customFormat="1" ht="12.75" customHeight="1" hidden="1">
      <c r="A651" s="139" t="s">
        <v>177</v>
      </c>
      <c r="B651" s="139"/>
      <c r="C651" s="139"/>
      <c r="D651" s="49" t="s">
        <v>386</v>
      </c>
      <c r="E651" s="46" t="s">
        <v>127</v>
      </c>
      <c r="F651" s="46" t="s">
        <v>76</v>
      </c>
      <c r="G651" s="47" t="s">
        <v>178</v>
      </c>
      <c r="H651" s="47"/>
      <c r="I651" s="48"/>
      <c r="J651" s="65"/>
      <c r="K651" s="121">
        <f>K652</f>
        <v>0</v>
      </c>
      <c r="L651" s="31"/>
      <c r="M651" s="9"/>
      <c r="N651" s="37"/>
      <c r="O651" s="37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  <c r="AA651" s="22"/>
      <c r="AB651" s="22"/>
      <c r="AC651" s="22"/>
      <c r="AD651" s="22"/>
      <c r="AE651" s="22"/>
    </row>
    <row r="652" spans="1:31" s="20" customFormat="1" ht="12.75" customHeight="1" hidden="1">
      <c r="A652" s="139" t="s">
        <v>92</v>
      </c>
      <c r="B652" s="139"/>
      <c r="C652" s="139"/>
      <c r="D652" s="49" t="s">
        <v>386</v>
      </c>
      <c r="E652" s="46" t="s">
        <v>127</v>
      </c>
      <c r="F652" s="46" t="s">
        <v>76</v>
      </c>
      <c r="G652" s="47" t="s">
        <v>178</v>
      </c>
      <c r="H652" s="47" t="s">
        <v>88</v>
      </c>
      <c r="I652" s="48"/>
      <c r="J652" s="68" t="e">
        <f>#REF!</f>
        <v>#REF!</v>
      </c>
      <c r="K652" s="121">
        <f>K653</f>
        <v>0</v>
      </c>
      <c r="L652" s="27" t="e">
        <f>#REF!</f>
        <v>#REF!</v>
      </c>
      <c r="M652" s="9"/>
      <c r="N652" s="9"/>
      <c r="O652" s="9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</row>
    <row r="653" spans="1:31" s="18" customFormat="1" ht="12.75" customHeight="1" hidden="1">
      <c r="A653" s="139" t="s">
        <v>129</v>
      </c>
      <c r="B653" s="139"/>
      <c r="C653" s="139"/>
      <c r="D653" s="49" t="s">
        <v>386</v>
      </c>
      <c r="E653" s="46" t="s">
        <v>127</v>
      </c>
      <c r="F653" s="46" t="s">
        <v>76</v>
      </c>
      <c r="G653" s="47" t="s">
        <v>178</v>
      </c>
      <c r="H653" s="47" t="s">
        <v>85</v>
      </c>
      <c r="I653" s="48"/>
      <c r="J653" s="68" t="e">
        <f>#REF!</f>
        <v>#REF!</v>
      </c>
      <c r="K653" s="121">
        <v>0</v>
      </c>
      <c r="L653" s="26" t="e">
        <f>#REF!</f>
        <v>#REF!</v>
      </c>
      <c r="M653" s="9"/>
      <c r="N653" s="35"/>
      <c r="O653" s="35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  <c r="AA653" s="16"/>
      <c r="AB653" s="16"/>
      <c r="AC653" s="16"/>
      <c r="AD653" s="16"/>
      <c r="AE653" s="16"/>
    </row>
    <row r="654" spans="1:31" s="18" customFormat="1" ht="25.5" customHeight="1" hidden="1">
      <c r="A654" s="139" t="s">
        <v>419</v>
      </c>
      <c r="B654" s="139"/>
      <c r="C654" s="139"/>
      <c r="D654" s="49" t="s">
        <v>386</v>
      </c>
      <c r="E654" s="46" t="s">
        <v>127</v>
      </c>
      <c r="F654" s="46" t="s">
        <v>76</v>
      </c>
      <c r="G654" s="47" t="s">
        <v>296</v>
      </c>
      <c r="H654" s="47"/>
      <c r="I654" s="48"/>
      <c r="J654" s="68"/>
      <c r="K654" s="121">
        <f>K655</f>
        <v>0</v>
      </c>
      <c r="L654" s="26"/>
      <c r="M654" s="9"/>
      <c r="N654" s="35"/>
      <c r="O654" s="35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  <c r="AA654" s="16"/>
      <c r="AB654" s="16"/>
      <c r="AC654" s="16"/>
      <c r="AD654" s="16"/>
      <c r="AE654" s="16"/>
    </row>
    <row r="655" spans="1:31" s="18" customFormat="1" ht="12.75" customHeight="1" hidden="1">
      <c r="A655" s="130" t="s">
        <v>413</v>
      </c>
      <c r="B655" s="131"/>
      <c r="C655" s="132"/>
      <c r="D655" s="49" t="s">
        <v>386</v>
      </c>
      <c r="E655" s="46" t="s">
        <v>127</v>
      </c>
      <c r="F655" s="46" t="s">
        <v>76</v>
      </c>
      <c r="G655" s="47" t="s">
        <v>301</v>
      </c>
      <c r="H655" s="47"/>
      <c r="I655" s="48"/>
      <c r="J655" s="78"/>
      <c r="K655" s="123">
        <f>K656+K659</f>
        <v>0</v>
      </c>
      <c r="L655" s="26"/>
      <c r="M655" s="9"/>
      <c r="N655" s="9"/>
      <c r="O655" s="9"/>
      <c r="P655" s="22"/>
      <c r="Q655" s="22"/>
      <c r="R655" s="22"/>
      <c r="S655" s="22"/>
      <c r="T655" s="22"/>
      <c r="U655" s="16"/>
      <c r="V655" s="16"/>
      <c r="W655" s="16"/>
      <c r="X655" s="16"/>
      <c r="Y655" s="16"/>
      <c r="Z655" s="16"/>
      <c r="AA655" s="16"/>
      <c r="AB655" s="16"/>
      <c r="AC655" s="16"/>
      <c r="AD655" s="16"/>
      <c r="AE655" s="16"/>
    </row>
    <row r="656" spans="1:31" s="18" customFormat="1" ht="38.25" customHeight="1" hidden="1">
      <c r="A656" s="130" t="s">
        <v>353</v>
      </c>
      <c r="B656" s="131"/>
      <c r="C656" s="132"/>
      <c r="D656" s="49" t="s">
        <v>386</v>
      </c>
      <c r="E656" s="46" t="s">
        <v>127</v>
      </c>
      <c r="F656" s="46" t="s">
        <v>76</v>
      </c>
      <c r="G656" s="47" t="s">
        <v>414</v>
      </c>
      <c r="H656" s="47"/>
      <c r="I656" s="48"/>
      <c r="J656" s="78"/>
      <c r="K656" s="123">
        <f>K657</f>
        <v>0</v>
      </c>
      <c r="L656" s="26"/>
      <c r="M656" s="9"/>
      <c r="N656" s="9"/>
      <c r="O656" s="9"/>
      <c r="P656" s="22"/>
      <c r="Q656" s="22"/>
      <c r="R656" s="22"/>
      <c r="S656" s="22"/>
      <c r="T656" s="22"/>
      <c r="U656" s="16"/>
      <c r="V656" s="16"/>
      <c r="W656" s="16"/>
      <c r="X656" s="16"/>
      <c r="Y656" s="16"/>
      <c r="Z656" s="16"/>
      <c r="AA656" s="16"/>
      <c r="AB656" s="16"/>
      <c r="AC656" s="16"/>
      <c r="AD656" s="16"/>
      <c r="AE656" s="16"/>
    </row>
    <row r="657" spans="1:31" s="18" customFormat="1" ht="38.25" customHeight="1" hidden="1">
      <c r="A657" s="130" t="s">
        <v>80</v>
      </c>
      <c r="B657" s="131"/>
      <c r="C657" s="132"/>
      <c r="D657" s="49" t="s">
        <v>386</v>
      </c>
      <c r="E657" s="46" t="s">
        <v>127</v>
      </c>
      <c r="F657" s="46" t="s">
        <v>76</v>
      </c>
      <c r="G657" s="47" t="s">
        <v>414</v>
      </c>
      <c r="H657" s="47" t="s">
        <v>81</v>
      </c>
      <c r="I657" s="48"/>
      <c r="J657" s="78"/>
      <c r="K657" s="123">
        <f>K658</f>
        <v>0</v>
      </c>
      <c r="L657" s="26"/>
      <c r="M657" s="9"/>
      <c r="N657" s="9"/>
      <c r="O657" s="9"/>
      <c r="P657" s="22"/>
      <c r="Q657" s="22"/>
      <c r="R657" s="22"/>
      <c r="S657" s="22"/>
      <c r="T657" s="22"/>
      <c r="U657" s="16"/>
      <c r="V657" s="16"/>
      <c r="W657" s="16"/>
      <c r="X657" s="16"/>
      <c r="Y657" s="16"/>
      <c r="Z657" s="16"/>
      <c r="AA657" s="16"/>
      <c r="AB657" s="16"/>
      <c r="AC657" s="16"/>
      <c r="AD657" s="16"/>
      <c r="AE657" s="16"/>
    </row>
    <row r="658" spans="1:31" s="18" customFormat="1" ht="12.75" customHeight="1" hidden="1">
      <c r="A658" s="130" t="s">
        <v>140</v>
      </c>
      <c r="B658" s="131"/>
      <c r="C658" s="132"/>
      <c r="D658" s="49" t="s">
        <v>386</v>
      </c>
      <c r="E658" s="46" t="s">
        <v>127</v>
      </c>
      <c r="F658" s="46" t="s">
        <v>76</v>
      </c>
      <c r="G658" s="47" t="s">
        <v>414</v>
      </c>
      <c r="H658" s="47" t="s">
        <v>141</v>
      </c>
      <c r="I658" s="48"/>
      <c r="J658" s="78"/>
      <c r="K658" s="123"/>
      <c r="L658" s="26"/>
      <c r="M658" s="9"/>
      <c r="N658" s="9"/>
      <c r="O658" s="9"/>
      <c r="P658" s="22"/>
      <c r="Q658" s="22"/>
      <c r="R658" s="22"/>
      <c r="S658" s="22"/>
      <c r="T658" s="22"/>
      <c r="U658" s="16"/>
      <c r="V658" s="16"/>
      <c r="W658" s="16"/>
      <c r="X658" s="16"/>
      <c r="Y658" s="16"/>
      <c r="Z658" s="16"/>
      <c r="AA658" s="16"/>
      <c r="AB658" s="16"/>
      <c r="AC658" s="16"/>
      <c r="AD658" s="16"/>
      <c r="AE658" s="16"/>
    </row>
    <row r="659" spans="1:31" s="20" customFormat="1" ht="30" customHeight="1" hidden="1">
      <c r="A659" s="140" t="s">
        <v>347</v>
      </c>
      <c r="B659" s="141"/>
      <c r="C659" s="142"/>
      <c r="D659" s="49" t="s">
        <v>386</v>
      </c>
      <c r="E659" s="46" t="s">
        <v>127</v>
      </c>
      <c r="F659" s="46" t="s">
        <v>76</v>
      </c>
      <c r="G659" s="47" t="s">
        <v>415</v>
      </c>
      <c r="H659" s="47"/>
      <c r="I659" s="48"/>
      <c r="J659" s="79"/>
      <c r="K659" s="123">
        <f>K660</f>
        <v>0</v>
      </c>
      <c r="L659" s="32"/>
      <c r="M659" s="9"/>
      <c r="N659" s="9"/>
      <c r="O659" s="9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</row>
    <row r="660" spans="1:31" s="20" customFormat="1" ht="38.25" customHeight="1" hidden="1">
      <c r="A660" s="133" t="s">
        <v>80</v>
      </c>
      <c r="B660" s="134"/>
      <c r="C660" s="135"/>
      <c r="D660" s="49" t="s">
        <v>386</v>
      </c>
      <c r="E660" s="46" t="s">
        <v>127</v>
      </c>
      <c r="F660" s="46" t="s">
        <v>76</v>
      </c>
      <c r="G660" s="47" t="s">
        <v>415</v>
      </c>
      <c r="H660" s="47" t="s">
        <v>81</v>
      </c>
      <c r="I660" s="48"/>
      <c r="J660" s="80"/>
      <c r="K660" s="123">
        <f>K661</f>
        <v>0</v>
      </c>
      <c r="L660" s="19"/>
      <c r="M660" s="9"/>
      <c r="N660" s="9"/>
      <c r="O660" s="9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</row>
    <row r="661" spans="1:31" s="20" customFormat="1" ht="12.75" customHeight="1" hidden="1">
      <c r="A661" s="133" t="s">
        <v>140</v>
      </c>
      <c r="B661" s="134"/>
      <c r="C661" s="135"/>
      <c r="D661" s="49" t="s">
        <v>386</v>
      </c>
      <c r="E661" s="46" t="s">
        <v>127</v>
      </c>
      <c r="F661" s="46" t="s">
        <v>76</v>
      </c>
      <c r="G661" s="47" t="s">
        <v>415</v>
      </c>
      <c r="H661" s="47" t="s">
        <v>141</v>
      </c>
      <c r="I661" s="48"/>
      <c r="J661" s="80"/>
      <c r="K661" s="123"/>
      <c r="L661" s="19"/>
      <c r="M661" s="9"/>
      <c r="N661" s="9"/>
      <c r="O661" s="9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</row>
    <row r="662" spans="1:16" s="91" customFormat="1" ht="15">
      <c r="A662" s="143" t="s">
        <v>387</v>
      </c>
      <c r="B662" s="143"/>
      <c r="C662" s="143"/>
      <c r="D662" s="42" t="s">
        <v>381</v>
      </c>
      <c r="E662" s="42"/>
      <c r="F662" s="42"/>
      <c r="G662" s="42"/>
      <c r="H662" s="42"/>
      <c r="I662" s="116"/>
      <c r="J662" s="71" t="e">
        <f>J663</f>
        <v>#REF!</v>
      </c>
      <c r="K662" s="119">
        <f>K663</f>
        <v>31794.4969</v>
      </c>
      <c r="L662" s="88"/>
      <c r="M662" s="89"/>
      <c r="N662" s="90"/>
      <c r="O662" s="90"/>
      <c r="P662" s="90"/>
    </row>
    <row r="663" spans="1:31" s="20" customFormat="1" ht="12.75" customHeight="1">
      <c r="A663" s="155" t="s">
        <v>50</v>
      </c>
      <c r="B663" s="155"/>
      <c r="C663" s="155"/>
      <c r="D663" s="64" t="s">
        <v>381</v>
      </c>
      <c r="E663" s="54" t="s">
        <v>102</v>
      </c>
      <c r="F663" s="54"/>
      <c r="G663" s="53"/>
      <c r="H663" s="53"/>
      <c r="I663" s="55"/>
      <c r="J663" s="69" t="e">
        <f>J664</f>
        <v>#REF!</v>
      </c>
      <c r="K663" s="120">
        <f>K664</f>
        <v>31794.4969</v>
      </c>
      <c r="L663" s="30" t="e">
        <f>L664</f>
        <v>#REF!</v>
      </c>
      <c r="M663" s="9"/>
      <c r="N663" s="9"/>
      <c r="O663" s="9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</row>
    <row r="664" spans="1:31" s="29" customFormat="1" ht="12.75">
      <c r="A664" s="151" t="s">
        <v>51</v>
      </c>
      <c r="B664" s="147"/>
      <c r="C664" s="147"/>
      <c r="D664" s="58" t="s">
        <v>381</v>
      </c>
      <c r="E664" s="59" t="s">
        <v>102</v>
      </c>
      <c r="F664" s="59" t="s">
        <v>76</v>
      </c>
      <c r="G664" s="60"/>
      <c r="H664" s="60"/>
      <c r="I664" s="61"/>
      <c r="J664" s="70" t="e">
        <f>#REF!+#REF!</f>
        <v>#REF!</v>
      </c>
      <c r="K664" s="122">
        <f>K665+K673+K701+K693</f>
        <v>31794.4969</v>
      </c>
      <c r="L664" s="31" t="e">
        <f>#REF!+#REF!</f>
        <v>#REF!</v>
      </c>
      <c r="M664" s="9"/>
      <c r="N664" s="37"/>
      <c r="O664" s="37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  <c r="AA664" s="22"/>
      <c r="AB664" s="22"/>
      <c r="AC664" s="22"/>
      <c r="AD664" s="22"/>
      <c r="AE664" s="22"/>
    </row>
    <row r="665" spans="1:31" s="18" customFormat="1" ht="25.5" customHeight="1" hidden="1">
      <c r="A665" s="139" t="s">
        <v>534</v>
      </c>
      <c r="B665" s="139"/>
      <c r="C665" s="139"/>
      <c r="D665" s="49" t="s">
        <v>381</v>
      </c>
      <c r="E665" s="46" t="s">
        <v>102</v>
      </c>
      <c r="F665" s="46" t="s">
        <v>76</v>
      </c>
      <c r="G665" s="47" t="s">
        <v>174</v>
      </c>
      <c r="H665" s="47"/>
      <c r="I665" s="48"/>
      <c r="J665" s="50"/>
      <c r="K665" s="121">
        <f>K666</f>
        <v>0</v>
      </c>
      <c r="L665" s="17"/>
      <c r="M665" s="9"/>
      <c r="N665" s="35"/>
      <c r="O665" s="35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  <c r="AA665" s="16"/>
      <c r="AB665" s="16"/>
      <c r="AC665" s="16"/>
      <c r="AD665" s="16"/>
      <c r="AE665" s="16"/>
    </row>
    <row r="666" spans="1:31" s="18" customFormat="1" ht="25.5" customHeight="1" hidden="1">
      <c r="A666" s="139" t="s">
        <v>175</v>
      </c>
      <c r="B666" s="139"/>
      <c r="C666" s="139"/>
      <c r="D666" s="49" t="s">
        <v>381</v>
      </c>
      <c r="E666" s="46" t="s">
        <v>102</v>
      </c>
      <c r="F666" s="46" t="s">
        <v>76</v>
      </c>
      <c r="G666" s="47" t="s">
        <v>176</v>
      </c>
      <c r="H666" s="47"/>
      <c r="I666" s="48"/>
      <c r="J666" s="50"/>
      <c r="K666" s="121">
        <f>K667+K670</f>
        <v>0</v>
      </c>
      <c r="L666" s="17"/>
      <c r="M666" s="9"/>
      <c r="N666" s="35"/>
      <c r="O666" s="35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  <c r="AA666" s="16"/>
      <c r="AB666" s="16"/>
      <c r="AC666" s="16"/>
      <c r="AD666" s="16"/>
      <c r="AE666" s="16"/>
    </row>
    <row r="667" spans="1:31" s="20" customFormat="1" ht="25.5" customHeight="1" hidden="1">
      <c r="A667" s="139" t="s">
        <v>177</v>
      </c>
      <c r="B667" s="139"/>
      <c r="C667" s="139"/>
      <c r="D667" s="49" t="s">
        <v>381</v>
      </c>
      <c r="E667" s="46" t="s">
        <v>102</v>
      </c>
      <c r="F667" s="46" t="s">
        <v>76</v>
      </c>
      <c r="G667" s="47" t="s">
        <v>178</v>
      </c>
      <c r="H667" s="47"/>
      <c r="I667" s="48"/>
      <c r="J667" s="50"/>
      <c r="K667" s="121">
        <f>K668</f>
        <v>0</v>
      </c>
      <c r="L667" s="19"/>
      <c r="M667" s="9"/>
      <c r="N667" s="9"/>
      <c r="O667" s="9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</row>
    <row r="668" spans="1:31" s="20" customFormat="1" ht="12.75" customHeight="1" hidden="1">
      <c r="A668" s="139" t="s">
        <v>92</v>
      </c>
      <c r="B668" s="139"/>
      <c r="C668" s="139"/>
      <c r="D668" s="49" t="s">
        <v>381</v>
      </c>
      <c r="E668" s="46" t="s">
        <v>102</v>
      </c>
      <c r="F668" s="46" t="s">
        <v>76</v>
      </c>
      <c r="G668" s="47" t="s">
        <v>178</v>
      </c>
      <c r="H668" s="47" t="s">
        <v>88</v>
      </c>
      <c r="I668" s="48"/>
      <c r="J668" s="50"/>
      <c r="K668" s="121">
        <f>K669</f>
        <v>0</v>
      </c>
      <c r="L668" s="19"/>
      <c r="M668" s="9"/>
      <c r="N668" s="9"/>
      <c r="O668" s="9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</row>
    <row r="669" spans="1:31" s="20" customFormat="1" ht="12.75" customHeight="1" hidden="1">
      <c r="A669" s="139" t="s">
        <v>129</v>
      </c>
      <c r="B669" s="139"/>
      <c r="C669" s="139"/>
      <c r="D669" s="49" t="s">
        <v>381</v>
      </c>
      <c r="E669" s="46" t="s">
        <v>102</v>
      </c>
      <c r="F669" s="46" t="s">
        <v>76</v>
      </c>
      <c r="G669" s="47" t="s">
        <v>178</v>
      </c>
      <c r="H669" s="47" t="s">
        <v>85</v>
      </c>
      <c r="I669" s="48"/>
      <c r="J669" s="50"/>
      <c r="K669" s="121">
        <v>0</v>
      </c>
      <c r="L669" s="19"/>
      <c r="M669" s="9"/>
      <c r="N669" s="9"/>
      <c r="O669" s="9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</row>
    <row r="670" spans="1:31" s="20" customFormat="1" ht="26.25" customHeight="1" hidden="1">
      <c r="A670" s="148" t="s">
        <v>409</v>
      </c>
      <c r="B670" s="131"/>
      <c r="C670" s="132"/>
      <c r="D670" s="49" t="s">
        <v>381</v>
      </c>
      <c r="E670" s="46" t="s">
        <v>102</v>
      </c>
      <c r="F670" s="46" t="s">
        <v>76</v>
      </c>
      <c r="G670" s="47" t="s">
        <v>410</v>
      </c>
      <c r="H670" s="47"/>
      <c r="I670" s="48"/>
      <c r="J670" s="50"/>
      <c r="K670" s="121">
        <f>K671</f>
        <v>0</v>
      </c>
      <c r="L670" s="19"/>
      <c r="M670" s="9"/>
      <c r="N670" s="9"/>
      <c r="O670" s="9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</row>
    <row r="671" spans="1:31" s="20" customFormat="1" ht="12.75" customHeight="1" hidden="1">
      <c r="A671" s="139" t="s">
        <v>92</v>
      </c>
      <c r="B671" s="139"/>
      <c r="C671" s="139"/>
      <c r="D671" s="49" t="s">
        <v>381</v>
      </c>
      <c r="E671" s="46" t="s">
        <v>102</v>
      </c>
      <c r="F671" s="46" t="s">
        <v>76</v>
      </c>
      <c r="G671" s="47" t="s">
        <v>410</v>
      </c>
      <c r="H671" s="47" t="s">
        <v>88</v>
      </c>
      <c r="I671" s="48"/>
      <c r="J671" s="50"/>
      <c r="K671" s="121">
        <f>K672</f>
        <v>0</v>
      </c>
      <c r="L671" s="19"/>
      <c r="M671" s="9"/>
      <c r="N671" s="9"/>
      <c r="O671" s="9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</row>
    <row r="672" spans="1:31" s="20" customFormat="1" ht="12.75" customHeight="1" hidden="1">
      <c r="A672" s="139" t="s">
        <v>129</v>
      </c>
      <c r="B672" s="139"/>
      <c r="C672" s="139"/>
      <c r="D672" s="49" t="s">
        <v>381</v>
      </c>
      <c r="E672" s="46" t="s">
        <v>102</v>
      </c>
      <c r="F672" s="46" t="s">
        <v>76</v>
      </c>
      <c r="G672" s="47" t="s">
        <v>410</v>
      </c>
      <c r="H672" s="47" t="s">
        <v>85</v>
      </c>
      <c r="I672" s="48"/>
      <c r="J672" s="50"/>
      <c r="K672" s="121"/>
      <c r="L672" s="19"/>
      <c r="M672" s="9"/>
      <c r="N672" s="9"/>
      <c r="O672" s="9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</row>
    <row r="673" spans="1:31" s="20" customFormat="1" ht="26.25" customHeight="1">
      <c r="A673" s="139" t="s">
        <v>436</v>
      </c>
      <c r="B673" s="139"/>
      <c r="C673" s="139"/>
      <c r="D673" s="49" t="s">
        <v>381</v>
      </c>
      <c r="E673" s="46" t="s">
        <v>102</v>
      </c>
      <c r="F673" s="47" t="s">
        <v>76</v>
      </c>
      <c r="G673" s="46" t="s">
        <v>312</v>
      </c>
      <c r="H673" s="47"/>
      <c r="I673" s="48"/>
      <c r="J673" s="50"/>
      <c r="K673" s="121">
        <f>K674+K682+K689</f>
        <v>31754.78</v>
      </c>
      <c r="L673" s="19"/>
      <c r="M673" s="9"/>
      <c r="N673" s="9"/>
      <c r="O673" s="9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</row>
    <row r="674" spans="1:31" s="20" customFormat="1" ht="12.75" customHeight="1">
      <c r="A674" s="139" t="s">
        <v>438</v>
      </c>
      <c r="B674" s="139"/>
      <c r="C674" s="139"/>
      <c r="D674" s="49" t="s">
        <v>381</v>
      </c>
      <c r="E674" s="46" t="s">
        <v>102</v>
      </c>
      <c r="F674" s="46" t="s">
        <v>76</v>
      </c>
      <c r="G674" s="47" t="s">
        <v>437</v>
      </c>
      <c r="H674" s="47"/>
      <c r="I674" s="48"/>
      <c r="J674" s="50"/>
      <c r="K674" s="121">
        <f>K676+K678+K680</f>
        <v>26352.04</v>
      </c>
      <c r="L674" s="19"/>
      <c r="M674" s="9"/>
      <c r="N674" s="9"/>
      <c r="O674" s="9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</row>
    <row r="675" spans="1:31" s="20" customFormat="1" ht="12.75" customHeight="1">
      <c r="A675" s="144" t="s">
        <v>311</v>
      </c>
      <c r="B675" s="144"/>
      <c r="C675" s="144"/>
      <c r="D675" s="49" t="s">
        <v>381</v>
      </c>
      <c r="E675" s="46" t="s">
        <v>102</v>
      </c>
      <c r="F675" s="46" t="s">
        <v>76</v>
      </c>
      <c r="G675" s="47" t="s">
        <v>500</v>
      </c>
      <c r="H675" s="47"/>
      <c r="I675" s="48"/>
      <c r="J675" s="50"/>
      <c r="K675" s="121">
        <f>K676+K678+K680</f>
        <v>26352.04</v>
      </c>
      <c r="L675" s="19"/>
      <c r="M675" s="9"/>
      <c r="N675" s="9"/>
      <c r="O675" s="9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</row>
    <row r="676" spans="1:31" s="20" customFormat="1" ht="25.5" customHeight="1">
      <c r="A676" s="139" t="s">
        <v>80</v>
      </c>
      <c r="B676" s="139"/>
      <c r="C676" s="139"/>
      <c r="D676" s="49" t="s">
        <v>381</v>
      </c>
      <c r="E676" s="46" t="s">
        <v>102</v>
      </c>
      <c r="F676" s="46" t="s">
        <v>76</v>
      </c>
      <c r="G676" s="47" t="s">
        <v>500</v>
      </c>
      <c r="H676" s="47" t="s">
        <v>81</v>
      </c>
      <c r="I676" s="48"/>
      <c r="J676" s="50"/>
      <c r="K676" s="121">
        <f>K677</f>
        <v>15432.14</v>
      </c>
      <c r="L676" s="19"/>
      <c r="M676" s="9"/>
      <c r="N676" s="9"/>
      <c r="O676" s="9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</row>
    <row r="677" spans="1:31" s="20" customFormat="1" ht="12.75" customHeight="1">
      <c r="A677" s="139" t="s">
        <v>140</v>
      </c>
      <c r="B677" s="139"/>
      <c r="C677" s="139"/>
      <c r="D677" s="49" t="s">
        <v>381</v>
      </c>
      <c r="E677" s="46" t="s">
        <v>102</v>
      </c>
      <c r="F677" s="46" t="s">
        <v>76</v>
      </c>
      <c r="G677" s="47" t="s">
        <v>500</v>
      </c>
      <c r="H677" s="47" t="s">
        <v>141</v>
      </c>
      <c r="I677" s="48"/>
      <c r="J677" s="50"/>
      <c r="K677" s="121">
        <f>14850.4+481.74+100</f>
        <v>15432.14</v>
      </c>
      <c r="L677" s="19"/>
      <c r="M677" s="9"/>
      <c r="N677" s="9"/>
      <c r="O677" s="9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</row>
    <row r="678" spans="1:31" s="20" customFormat="1" ht="12.75" customHeight="1">
      <c r="A678" s="139" t="s">
        <v>92</v>
      </c>
      <c r="B678" s="139"/>
      <c r="C678" s="139"/>
      <c r="D678" s="49" t="s">
        <v>381</v>
      </c>
      <c r="E678" s="46" t="s">
        <v>102</v>
      </c>
      <c r="F678" s="46" t="s">
        <v>76</v>
      </c>
      <c r="G678" s="47" t="s">
        <v>500</v>
      </c>
      <c r="H678" s="47" t="s">
        <v>88</v>
      </c>
      <c r="I678" s="48"/>
      <c r="J678" s="50"/>
      <c r="K678" s="121">
        <f>K679</f>
        <v>10428.9</v>
      </c>
      <c r="L678" s="19"/>
      <c r="M678" s="9"/>
      <c r="N678" s="9"/>
      <c r="O678" s="9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</row>
    <row r="679" spans="1:31" s="20" customFormat="1" ht="12.75" customHeight="1">
      <c r="A679" s="139" t="s">
        <v>129</v>
      </c>
      <c r="B679" s="139"/>
      <c r="C679" s="139"/>
      <c r="D679" s="49" t="s">
        <v>381</v>
      </c>
      <c r="E679" s="46" t="s">
        <v>102</v>
      </c>
      <c r="F679" s="46" t="s">
        <v>76</v>
      </c>
      <c r="G679" s="47" t="s">
        <v>500</v>
      </c>
      <c r="H679" s="47" t="s">
        <v>85</v>
      </c>
      <c r="I679" s="48"/>
      <c r="J679" s="50"/>
      <c r="K679" s="121">
        <f>9428.9+850+150</f>
        <v>10428.9</v>
      </c>
      <c r="L679" s="19"/>
      <c r="M679" s="9"/>
      <c r="N679" s="9"/>
      <c r="O679" s="9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</row>
    <row r="680" spans="1:31" s="20" customFormat="1" ht="12.75" customHeight="1">
      <c r="A680" s="139" t="s">
        <v>90</v>
      </c>
      <c r="B680" s="139"/>
      <c r="C680" s="139"/>
      <c r="D680" s="49" t="s">
        <v>381</v>
      </c>
      <c r="E680" s="46" t="s">
        <v>102</v>
      </c>
      <c r="F680" s="46" t="s">
        <v>76</v>
      </c>
      <c r="G680" s="47" t="s">
        <v>500</v>
      </c>
      <c r="H680" s="47" t="s">
        <v>86</v>
      </c>
      <c r="I680" s="48"/>
      <c r="J680" s="50"/>
      <c r="K680" s="121">
        <f>K681</f>
        <v>491</v>
      </c>
      <c r="L680" s="19"/>
      <c r="M680" s="9"/>
      <c r="N680" s="9"/>
      <c r="O680" s="9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</row>
    <row r="681" spans="1:31" s="20" customFormat="1" ht="12.75" customHeight="1">
      <c r="A681" s="139" t="s">
        <v>91</v>
      </c>
      <c r="B681" s="139"/>
      <c r="C681" s="139"/>
      <c r="D681" s="49" t="s">
        <v>381</v>
      </c>
      <c r="E681" s="46" t="s">
        <v>102</v>
      </c>
      <c r="F681" s="46" t="s">
        <v>76</v>
      </c>
      <c r="G681" s="47" t="s">
        <v>500</v>
      </c>
      <c r="H681" s="47" t="s">
        <v>87</v>
      </c>
      <c r="I681" s="48"/>
      <c r="J681" s="50"/>
      <c r="K681" s="121">
        <v>491</v>
      </c>
      <c r="L681" s="19"/>
      <c r="M681" s="9"/>
      <c r="N681" s="9"/>
      <c r="O681" s="9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</row>
    <row r="682" spans="1:31" s="20" customFormat="1" ht="24.75" customHeight="1">
      <c r="A682" s="139" t="s">
        <v>439</v>
      </c>
      <c r="B682" s="139"/>
      <c r="C682" s="139"/>
      <c r="D682" s="49" t="s">
        <v>381</v>
      </c>
      <c r="E682" s="46" t="s">
        <v>102</v>
      </c>
      <c r="F682" s="46" t="s">
        <v>76</v>
      </c>
      <c r="G682" s="47" t="s">
        <v>440</v>
      </c>
      <c r="H682" s="47"/>
      <c r="I682" s="48"/>
      <c r="J682" s="50"/>
      <c r="K682" s="121">
        <f>K683+K686</f>
        <v>5202.74</v>
      </c>
      <c r="L682" s="19"/>
      <c r="M682" s="9"/>
      <c r="N682" s="9"/>
      <c r="O682" s="9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</row>
    <row r="683" spans="1:31" s="20" customFormat="1" ht="24.75" customHeight="1">
      <c r="A683" s="148" t="s">
        <v>441</v>
      </c>
      <c r="B683" s="131"/>
      <c r="C683" s="132"/>
      <c r="D683" s="49" t="s">
        <v>381</v>
      </c>
      <c r="E683" s="46" t="s">
        <v>102</v>
      </c>
      <c r="F683" s="46" t="s">
        <v>76</v>
      </c>
      <c r="G683" s="47" t="s">
        <v>501</v>
      </c>
      <c r="H683" s="47"/>
      <c r="I683" s="48"/>
      <c r="J683" s="50"/>
      <c r="K683" s="121">
        <f>K684</f>
        <v>5102.74</v>
      </c>
      <c r="L683" s="19"/>
      <c r="M683" s="9"/>
      <c r="N683" s="9"/>
      <c r="O683" s="9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15"/>
    </row>
    <row r="684" spans="1:31" s="20" customFormat="1" ht="12.75" customHeight="1">
      <c r="A684" s="139" t="s">
        <v>92</v>
      </c>
      <c r="B684" s="139"/>
      <c r="C684" s="139"/>
      <c r="D684" s="49" t="s">
        <v>381</v>
      </c>
      <c r="E684" s="46" t="s">
        <v>102</v>
      </c>
      <c r="F684" s="46" t="s">
        <v>76</v>
      </c>
      <c r="G684" s="47" t="s">
        <v>501</v>
      </c>
      <c r="H684" s="47" t="s">
        <v>88</v>
      </c>
      <c r="I684" s="48"/>
      <c r="J684" s="50"/>
      <c r="K684" s="121">
        <f>K685</f>
        <v>5102.74</v>
      </c>
      <c r="L684" s="19"/>
      <c r="M684" s="9"/>
      <c r="N684" s="9"/>
      <c r="O684" s="9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</row>
    <row r="685" spans="1:31" s="20" customFormat="1" ht="12.75" customHeight="1">
      <c r="A685" s="139" t="s">
        <v>129</v>
      </c>
      <c r="B685" s="139"/>
      <c r="C685" s="139"/>
      <c r="D685" s="49" t="s">
        <v>381</v>
      </c>
      <c r="E685" s="46" t="s">
        <v>102</v>
      </c>
      <c r="F685" s="46" t="s">
        <v>76</v>
      </c>
      <c r="G685" s="47" t="s">
        <v>501</v>
      </c>
      <c r="H685" s="47" t="s">
        <v>85</v>
      </c>
      <c r="I685" s="48"/>
      <c r="J685" s="50">
        <v>31221</v>
      </c>
      <c r="K685" s="121">
        <f>4902.74+200+100-100</f>
        <v>5102.74</v>
      </c>
      <c r="L685" s="19" t="e">
        <f>#REF!-J685</f>
        <v>#REF!</v>
      </c>
      <c r="M685" s="9"/>
      <c r="N685" s="9"/>
      <c r="O685" s="9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</row>
    <row r="686" spans="1:31" s="20" customFormat="1" ht="26.25" customHeight="1">
      <c r="A686" s="148" t="s">
        <v>409</v>
      </c>
      <c r="B686" s="131"/>
      <c r="C686" s="132"/>
      <c r="D686" s="49" t="s">
        <v>381</v>
      </c>
      <c r="E686" s="46" t="s">
        <v>102</v>
      </c>
      <c r="F686" s="46" t="s">
        <v>76</v>
      </c>
      <c r="G686" s="47" t="s">
        <v>571</v>
      </c>
      <c r="H686" s="47"/>
      <c r="I686" s="48"/>
      <c r="J686" s="50"/>
      <c r="K686" s="121">
        <f>K687</f>
        <v>100</v>
      </c>
      <c r="L686" s="19"/>
      <c r="M686" s="9"/>
      <c r="N686" s="9"/>
      <c r="O686" s="9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</row>
    <row r="687" spans="1:31" s="20" customFormat="1" ht="12.75" customHeight="1">
      <c r="A687" s="172" t="s">
        <v>92</v>
      </c>
      <c r="B687" s="134"/>
      <c r="C687" s="135"/>
      <c r="D687" s="49" t="s">
        <v>381</v>
      </c>
      <c r="E687" s="46" t="s">
        <v>102</v>
      </c>
      <c r="F687" s="46" t="s">
        <v>76</v>
      </c>
      <c r="G687" s="47" t="s">
        <v>571</v>
      </c>
      <c r="H687" s="47" t="s">
        <v>88</v>
      </c>
      <c r="I687" s="48"/>
      <c r="J687" s="50"/>
      <c r="K687" s="121">
        <f>K688</f>
        <v>100</v>
      </c>
      <c r="L687" s="19"/>
      <c r="M687" s="9"/>
      <c r="N687" s="9"/>
      <c r="O687" s="9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</row>
    <row r="688" spans="1:31" s="20" customFormat="1" ht="12.75" customHeight="1">
      <c r="A688" s="172" t="s">
        <v>129</v>
      </c>
      <c r="B688" s="134"/>
      <c r="C688" s="135"/>
      <c r="D688" s="49" t="s">
        <v>381</v>
      </c>
      <c r="E688" s="46" t="s">
        <v>102</v>
      </c>
      <c r="F688" s="46" t="s">
        <v>76</v>
      </c>
      <c r="G688" s="47" t="s">
        <v>571</v>
      </c>
      <c r="H688" s="47" t="s">
        <v>85</v>
      </c>
      <c r="I688" s="48"/>
      <c r="J688" s="50"/>
      <c r="K688" s="121">
        <v>100</v>
      </c>
      <c r="L688" s="19"/>
      <c r="M688" s="9"/>
      <c r="N688" s="9"/>
      <c r="O688" s="9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</row>
    <row r="689" spans="1:31" s="20" customFormat="1" ht="25.5" customHeight="1">
      <c r="A689" s="139" t="s">
        <v>442</v>
      </c>
      <c r="B689" s="139"/>
      <c r="C689" s="139"/>
      <c r="D689" s="49" t="s">
        <v>381</v>
      </c>
      <c r="E689" s="46" t="s">
        <v>102</v>
      </c>
      <c r="F689" s="46" t="s">
        <v>76</v>
      </c>
      <c r="G689" s="47" t="s">
        <v>444</v>
      </c>
      <c r="H689" s="47"/>
      <c r="I689" s="48"/>
      <c r="J689" s="50"/>
      <c r="K689" s="121">
        <f>K690</f>
        <v>200</v>
      </c>
      <c r="L689" s="19"/>
      <c r="M689" s="9"/>
      <c r="N689" s="9"/>
      <c r="O689" s="9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</row>
    <row r="690" spans="1:31" s="20" customFormat="1" ht="12.75" customHeight="1">
      <c r="A690" s="139" t="s">
        <v>443</v>
      </c>
      <c r="B690" s="139"/>
      <c r="C690" s="139"/>
      <c r="D690" s="49" t="s">
        <v>381</v>
      </c>
      <c r="E690" s="46" t="s">
        <v>102</v>
      </c>
      <c r="F690" s="46" t="s">
        <v>76</v>
      </c>
      <c r="G690" s="47" t="s">
        <v>502</v>
      </c>
      <c r="H690" s="47"/>
      <c r="I690" s="48"/>
      <c r="J690" s="50"/>
      <c r="K690" s="121">
        <f>K691</f>
        <v>200</v>
      </c>
      <c r="L690" s="19"/>
      <c r="M690" s="9"/>
      <c r="N690" s="9"/>
      <c r="O690" s="9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</row>
    <row r="691" spans="1:31" s="29" customFormat="1" ht="12.75" customHeight="1">
      <c r="A691" s="139" t="s">
        <v>92</v>
      </c>
      <c r="B691" s="139"/>
      <c r="C691" s="139"/>
      <c r="D691" s="49" t="s">
        <v>381</v>
      </c>
      <c r="E691" s="46" t="s">
        <v>102</v>
      </c>
      <c r="F691" s="46" t="s">
        <v>76</v>
      </c>
      <c r="G691" s="47" t="s">
        <v>502</v>
      </c>
      <c r="H691" s="47" t="s">
        <v>88</v>
      </c>
      <c r="I691" s="48"/>
      <c r="J691" s="65"/>
      <c r="K691" s="121">
        <f>K692</f>
        <v>200</v>
      </c>
      <c r="L691" s="31"/>
      <c r="M691" s="9"/>
      <c r="N691" s="37"/>
      <c r="O691" s="37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  <c r="AA691" s="22"/>
      <c r="AB691" s="22"/>
      <c r="AC691" s="22"/>
      <c r="AD691" s="22"/>
      <c r="AE691" s="22"/>
    </row>
    <row r="692" spans="1:31" s="20" customFormat="1" ht="12.75" customHeight="1">
      <c r="A692" s="139" t="s">
        <v>129</v>
      </c>
      <c r="B692" s="139"/>
      <c r="C692" s="139"/>
      <c r="D692" s="49" t="s">
        <v>381</v>
      </c>
      <c r="E692" s="46" t="s">
        <v>102</v>
      </c>
      <c r="F692" s="46" t="s">
        <v>76</v>
      </c>
      <c r="G692" s="47" t="s">
        <v>502</v>
      </c>
      <c r="H692" s="47" t="s">
        <v>85</v>
      </c>
      <c r="I692" s="48"/>
      <c r="J692" s="68">
        <f>J506</f>
        <v>0</v>
      </c>
      <c r="K692" s="121">
        <v>200</v>
      </c>
      <c r="L692" s="27">
        <f>L506</f>
        <v>0</v>
      </c>
      <c r="M692" s="9"/>
      <c r="N692" s="9"/>
      <c r="O692" s="9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  <c r="AE692" s="15"/>
    </row>
    <row r="693" spans="1:31" s="20" customFormat="1" ht="30" customHeight="1">
      <c r="A693" s="133" t="s">
        <v>553</v>
      </c>
      <c r="B693" s="134"/>
      <c r="C693" s="135"/>
      <c r="D693" s="49" t="s">
        <v>381</v>
      </c>
      <c r="E693" s="46" t="s">
        <v>102</v>
      </c>
      <c r="F693" s="47" t="s">
        <v>76</v>
      </c>
      <c r="G693" s="47" t="s">
        <v>556</v>
      </c>
      <c r="H693" s="47"/>
      <c r="I693" s="48"/>
      <c r="J693" s="68"/>
      <c r="K693" s="121">
        <f>K694</f>
        <v>39.7169</v>
      </c>
      <c r="L693" s="27"/>
      <c r="M693" s="9"/>
      <c r="N693" s="9"/>
      <c r="O693" s="9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</row>
    <row r="694" spans="1:31" s="20" customFormat="1" ht="39.75" customHeight="1">
      <c r="A694" s="133" t="s">
        <v>554</v>
      </c>
      <c r="B694" s="134"/>
      <c r="C694" s="135"/>
      <c r="D694" s="49" t="s">
        <v>381</v>
      </c>
      <c r="E694" s="46" t="s">
        <v>102</v>
      </c>
      <c r="F694" s="46" t="s">
        <v>76</v>
      </c>
      <c r="G694" s="47" t="s">
        <v>557</v>
      </c>
      <c r="H694" s="47"/>
      <c r="I694" s="48"/>
      <c r="J694" s="68"/>
      <c r="K694" s="121">
        <f>K695</f>
        <v>39.7169</v>
      </c>
      <c r="L694" s="27"/>
      <c r="M694" s="9"/>
      <c r="N694" s="9"/>
      <c r="O694" s="9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</row>
    <row r="695" spans="1:31" s="20" customFormat="1" ht="18" customHeight="1">
      <c r="A695" s="133" t="s">
        <v>555</v>
      </c>
      <c r="B695" s="134"/>
      <c r="C695" s="135"/>
      <c r="D695" s="49" t="s">
        <v>381</v>
      </c>
      <c r="E695" s="46" t="s">
        <v>102</v>
      </c>
      <c r="F695" s="46" t="s">
        <v>76</v>
      </c>
      <c r="G695" s="47" t="s">
        <v>558</v>
      </c>
      <c r="H695" s="47"/>
      <c r="I695" s="48"/>
      <c r="J695" s="68"/>
      <c r="K695" s="121">
        <f>K696</f>
        <v>39.7169</v>
      </c>
      <c r="L695" s="27"/>
      <c r="M695" s="9"/>
      <c r="N695" s="9"/>
      <c r="O695" s="9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</row>
    <row r="696" spans="1:31" s="20" customFormat="1" ht="20.25" customHeight="1">
      <c r="A696" s="136" t="s">
        <v>311</v>
      </c>
      <c r="B696" s="137"/>
      <c r="C696" s="138"/>
      <c r="D696" s="49" t="s">
        <v>381</v>
      </c>
      <c r="E696" s="46" t="s">
        <v>102</v>
      </c>
      <c r="F696" s="46" t="s">
        <v>76</v>
      </c>
      <c r="G696" s="47" t="s">
        <v>559</v>
      </c>
      <c r="H696" s="47"/>
      <c r="I696" s="48"/>
      <c r="J696" s="68"/>
      <c r="K696" s="121">
        <f>K697+K699</f>
        <v>39.7169</v>
      </c>
      <c r="L696" s="27"/>
      <c r="M696" s="9"/>
      <c r="N696" s="9"/>
      <c r="O696" s="9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  <c r="AE696" s="15"/>
    </row>
    <row r="697" spans="1:31" s="20" customFormat="1" ht="17.25" customHeight="1">
      <c r="A697" s="133" t="s">
        <v>92</v>
      </c>
      <c r="B697" s="134"/>
      <c r="C697" s="135"/>
      <c r="D697" s="49" t="s">
        <v>381</v>
      </c>
      <c r="E697" s="46" t="s">
        <v>102</v>
      </c>
      <c r="F697" s="46" t="s">
        <v>76</v>
      </c>
      <c r="G697" s="47" t="s">
        <v>559</v>
      </c>
      <c r="H697" s="47" t="s">
        <v>88</v>
      </c>
      <c r="I697" s="48"/>
      <c r="J697" s="68"/>
      <c r="K697" s="121">
        <f>K698</f>
        <v>25.8529</v>
      </c>
      <c r="L697" s="27"/>
      <c r="M697" s="9"/>
      <c r="N697" s="9"/>
      <c r="O697" s="9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</row>
    <row r="698" spans="1:31" s="20" customFormat="1" ht="19.5" customHeight="1">
      <c r="A698" s="133" t="s">
        <v>129</v>
      </c>
      <c r="B698" s="134"/>
      <c r="C698" s="135"/>
      <c r="D698" s="49" t="s">
        <v>381</v>
      </c>
      <c r="E698" s="46" t="s">
        <v>102</v>
      </c>
      <c r="F698" s="46" t="s">
        <v>76</v>
      </c>
      <c r="G698" s="47" t="s">
        <v>559</v>
      </c>
      <c r="H698" s="47" t="s">
        <v>85</v>
      </c>
      <c r="I698" s="48"/>
      <c r="J698" s="68"/>
      <c r="K698" s="121">
        <v>25.8529</v>
      </c>
      <c r="L698" s="27"/>
      <c r="M698" s="9"/>
      <c r="N698" s="9"/>
      <c r="O698" s="9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</row>
    <row r="699" spans="1:31" s="20" customFormat="1" ht="19.5" customHeight="1">
      <c r="A699" s="133" t="s">
        <v>90</v>
      </c>
      <c r="B699" s="134"/>
      <c r="C699" s="135"/>
      <c r="D699" s="49" t="s">
        <v>381</v>
      </c>
      <c r="E699" s="46" t="s">
        <v>102</v>
      </c>
      <c r="F699" s="46" t="s">
        <v>76</v>
      </c>
      <c r="G699" s="47" t="s">
        <v>559</v>
      </c>
      <c r="H699" s="47" t="s">
        <v>86</v>
      </c>
      <c r="I699" s="48"/>
      <c r="J699" s="68"/>
      <c r="K699" s="121">
        <f>K700</f>
        <v>13.864</v>
      </c>
      <c r="L699" s="27"/>
      <c r="M699" s="9"/>
      <c r="N699" s="9"/>
      <c r="O699" s="9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</row>
    <row r="700" spans="1:31" s="20" customFormat="1" ht="18" customHeight="1">
      <c r="A700" s="133" t="s">
        <v>91</v>
      </c>
      <c r="B700" s="134"/>
      <c r="C700" s="135"/>
      <c r="D700" s="49" t="s">
        <v>381</v>
      </c>
      <c r="E700" s="46" t="s">
        <v>102</v>
      </c>
      <c r="F700" s="46" t="s">
        <v>76</v>
      </c>
      <c r="G700" s="47" t="s">
        <v>559</v>
      </c>
      <c r="H700" s="47" t="s">
        <v>87</v>
      </c>
      <c r="I700" s="48"/>
      <c r="J700" s="68"/>
      <c r="K700" s="121">
        <v>13.864</v>
      </c>
      <c r="L700" s="27"/>
      <c r="M700" s="9"/>
      <c r="N700" s="9"/>
      <c r="O700" s="9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  <c r="AE700" s="15"/>
    </row>
    <row r="701" spans="1:31" s="29" customFormat="1" ht="12.75" customHeight="1" hidden="1">
      <c r="A701" s="149" t="s">
        <v>368</v>
      </c>
      <c r="B701" s="149"/>
      <c r="C701" s="149"/>
      <c r="D701" s="49" t="s">
        <v>381</v>
      </c>
      <c r="E701" s="46" t="s">
        <v>102</v>
      </c>
      <c r="F701" s="46" t="s">
        <v>76</v>
      </c>
      <c r="G701" s="47" t="s">
        <v>326</v>
      </c>
      <c r="H701" s="60"/>
      <c r="I701" s="61"/>
      <c r="J701" s="63"/>
      <c r="K701" s="121">
        <f>K702+K706</f>
        <v>0</v>
      </c>
      <c r="L701" s="94"/>
      <c r="M701" s="9"/>
      <c r="N701" s="37"/>
      <c r="O701" s="37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  <c r="AA701" s="22"/>
      <c r="AB701" s="22"/>
      <c r="AC701" s="22"/>
      <c r="AD701" s="22"/>
      <c r="AE701" s="22"/>
    </row>
    <row r="702" spans="1:31" s="29" customFormat="1" ht="12.75" customHeight="1" hidden="1">
      <c r="A702" s="149" t="s">
        <v>356</v>
      </c>
      <c r="B702" s="149"/>
      <c r="C702" s="149"/>
      <c r="D702" s="49" t="s">
        <v>381</v>
      </c>
      <c r="E702" s="46" t="s">
        <v>102</v>
      </c>
      <c r="F702" s="46" t="s">
        <v>76</v>
      </c>
      <c r="G702" s="47" t="s">
        <v>365</v>
      </c>
      <c r="H702" s="60"/>
      <c r="I702" s="61"/>
      <c r="J702" s="63"/>
      <c r="K702" s="121">
        <f>K703</f>
        <v>0</v>
      </c>
      <c r="L702" s="94"/>
      <c r="M702" s="9"/>
      <c r="N702" s="37"/>
      <c r="O702" s="37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  <c r="AA702" s="22"/>
      <c r="AB702" s="22"/>
      <c r="AC702" s="22"/>
      <c r="AD702" s="22"/>
      <c r="AE702" s="22"/>
    </row>
    <row r="703" spans="1:31" s="20" customFormat="1" ht="12.75" customHeight="1" hidden="1">
      <c r="A703" s="144" t="s">
        <v>358</v>
      </c>
      <c r="B703" s="139"/>
      <c r="C703" s="139"/>
      <c r="D703" s="49" t="s">
        <v>381</v>
      </c>
      <c r="E703" s="46" t="s">
        <v>102</v>
      </c>
      <c r="F703" s="46" t="s">
        <v>76</v>
      </c>
      <c r="G703" s="47" t="s">
        <v>366</v>
      </c>
      <c r="H703" s="47"/>
      <c r="I703" s="48"/>
      <c r="J703" s="51">
        <f>J704</f>
        <v>0</v>
      </c>
      <c r="K703" s="121">
        <f>K704</f>
        <v>0</v>
      </c>
      <c r="L703" s="24" t="e">
        <f>#REF!-J703</f>
        <v>#REF!</v>
      </c>
      <c r="M703" s="9"/>
      <c r="N703" s="9"/>
      <c r="O703" s="9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</row>
    <row r="704" spans="1:31" s="29" customFormat="1" ht="12.75" customHeight="1" hidden="1">
      <c r="A704" s="139" t="s">
        <v>92</v>
      </c>
      <c r="B704" s="139"/>
      <c r="C704" s="139"/>
      <c r="D704" s="49" t="s">
        <v>381</v>
      </c>
      <c r="E704" s="46" t="s">
        <v>102</v>
      </c>
      <c r="F704" s="46" t="s">
        <v>76</v>
      </c>
      <c r="G704" s="47" t="s">
        <v>366</v>
      </c>
      <c r="H704" s="47" t="s">
        <v>88</v>
      </c>
      <c r="I704" s="61"/>
      <c r="J704" s="63"/>
      <c r="K704" s="121">
        <f>K705</f>
        <v>0</v>
      </c>
      <c r="L704" s="94"/>
      <c r="M704" s="9"/>
      <c r="N704" s="37"/>
      <c r="O704" s="37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  <c r="AA704" s="22"/>
      <c r="AB704" s="22"/>
      <c r="AC704" s="22"/>
      <c r="AD704" s="22"/>
      <c r="AE704" s="22"/>
    </row>
    <row r="705" spans="1:31" s="29" customFormat="1" ht="12.75" customHeight="1" hidden="1">
      <c r="A705" s="139" t="s">
        <v>129</v>
      </c>
      <c r="B705" s="139"/>
      <c r="C705" s="139"/>
      <c r="D705" s="49" t="s">
        <v>381</v>
      </c>
      <c r="E705" s="46" t="s">
        <v>102</v>
      </c>
      <c r="F705" s="46" t="s">
        <v>76</v>
      </c>
      <c r="G705" s="47" t="s">
        <v>366</v>
      </c>
      <c r="H705" s="47" t="s">
        <v>85</v>
      </c>
      <c r="I705" s="61"/>
      <c r="J705" s="63"/>
      <c r="K705" s="121">
        <v>0</v>
      </c>
      <c r="L705" s="94"/>
      <c r="M705" s="9"/>
      <c r="N705" s="37"/>
      <c r="O705" s="37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  <c r="AA705" s="22"/>
      <c r="AB705" s="22"/>
      <c r="AC705" s="22"/>
      <c r="AD705" s="22"/>
      <c r="AE705" s="22"/>
    </row>
    <row r="706" spans="1:31" s="29" customFormat="1" ht="12.75" customHeight="1" hidden="1">
      <c r="A706" s="149" t="s">
        <v>359</v>
      </c>
      <c r="B706" s="149"/>
      <c r="C706" s="149"/>
      <c r="D706" s="49" t="s">
        <v>381</v>
      </c>
      <c r="E706" s="46" t="s">
        <v>102</v>
      </c>
      <c r="F706" s="46" t="s">
        <v>76</v>
      </c>
      <c r="G706" s="47" t="s">
        <v>361</v>
      </c>
      <c r="H706" s="60"/>
      <c r="I706" s="61"/>
      <c r="J706" s="63"/>
      <c r="K706" s="121">
        <f>K707</f>
        <v>0</v>
      </c>
      <c r="L706" s="94"/>
      <c r="M706" s="9"/>
      <c r="N706" s="37"/>
      <c r="O706" s="37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  <c r="AA706" s="22"/>
      <c r="AB706" s="22"/>
      <c r="AC706" s="22"/>
      <c r="AD706" s="22"/>
      <c r="AE706" s="22"/>
    </row>
    <row r="707" spans="1:31" s="20" customFormat="1" ht="12.75" customHeight="1" hidden="1">
      <c r="A707" s="144" t="s">
        <v>265</v>
      </c>
      <c r="B707" s="139"/>
      <c r="C707" s="139"/>
      <c r="D707" s="49" t="s">
        <v>381</v>
      </c>
      <c r="E707" s="46" t="s">
        <v>102</v>
      </c>
      <c r="F707" s="46" t="s">
        <v>76</v>
      </c>
      <c r="G707" s="47" t="s">
        <v>362</v>
      </c>
      <c r="H707" s="47"/>
      <c r="I707" s="48"/>
      <c r="J707" s="51">
        <f>J708</f>
        <v>0</v>
      </c>
      <c r="K707" s="121">
        <f>K708</f>
        <v>0</v>
      </c>
      <c r="L707" s="24" t="e">
        <f>#REF!-J707</f>
        <v>#REF!</v>
      </c>
      <c r="M707" s="9"/>
      <c r="N707" s="9"/>
      <c r="O707" s="9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  <c r="AE707" s="15"/>
    </row>
    <row r="708" spans="1:31" s="29" customFormat="1" ht="12.75" customHeight="1" hidden="1">
      <c r="A708" s="139" t="s">
        <v>92</v>
      </c>
      <c r="B708" s="139"/>
      <c r="C708" s="139"/>
      <c r="D708" s="49" t="s">
        <v>381</v>
      </c>
      <c r="E708" s="46" t="s">
        <v>102</v>
      </c>
      <c r="F708" s="46" t="s">
        <v>76</v>
      </c>
      <c r="G708" s="47" t="s">
        <v>362</v>
      </c>
      <c r="H708" s="47" t="s">
        <v>88</v>
      </c>
      <c r="I708" s="61"/>
      <c r="J708" s="63"/>
      <c r="K708" s="121">
        <f>K709</f>
        <v>0</v>
      </c>
      <c r="L708" s="94"/>
      <c r="M708" s="9"/>
      <c r="N708" s="37"/>
      <c r="O708" s="37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  <c r="AA708" s="22"/>
      <c r="AB708" s="22"/>
      <c r="AC708" s="22"/>
      <c r="AD708" s="22"/>
      <c r="AE708" s="22"/>
    </row>
    <row r="709" spans="1:31" s="29" customFormat="1" ht="12.75" customHeight="1" hidden="1">
      <c r="A709" s="139" t="s">
        <v>129</v>
      </c>
      <c r="B709" s="139"/>
      <c r="C709" s="139"/>
      <c r="D709" s="49" t="s">
        <v>381</v>
      </c>
      <c r="E709" s="46" t="s">
        <v>102</v>
      </c>
      <c r="F709" s="46" t="s">
        <v>76</v>
      </c>
      <c r="G709" s="47" t="s">
        <v>362</v>
      </c>
      <c r="H709" s="47" t="s">
        <v>85</v>
      </c>
      <c r="I709" s="61"/>
      <c r="J709" s="63"/>
      <c r="K709" s="121">
        <f>1900-1900</f>
        <v>0</v>
      </c>
      <c r="L709" s="94"/>
      <c r="M709" s="9"/>
      <c r="N709" s="37"/>
      <c r="O709" s="37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  <c r="AA709" s="22"/>
      <c r="AB709" s="22"/>
      <c r="AC709" s="22"/>
      <c r="AD709" s="22"/>
      <c r="AE709" s="22"/>
    </row>
    <row r="710" spans="1:31" ht="15.75" customHeight="1">
      <c r="A710" s="150" t="s">
        <v>11</v>
      </c>
      <c r="B710" s="150"/>
      <c r="C710" s="150"/>
      <c r="D710" s="73"/>
      <c r="E710" s="73"/>
      <c r="F710" s="40"/>
      <c r="G710" s="40"/>
      <c r="H710" s="40"/>
      <c r="I710" s="74"/>
      <c r="J710" s="76" t="e">
        <f>J447+J430+J401+J372+J318+J133+J79+J46+#REF!+J464+J458</f>
        <v>#REF!</v>
      </c>
      <c r="K710" s="125">
        <f>K20+K536+K552+K571+K590+K634+K662</f>
        <v>217081.01826999997</v>
      </c>
      <c r="L710" s="105"/>
      <c r="M710" s="9"/>
      <c r="N710" s="45"/>
      <c r="O710" s="45"/>
      <c r="AE710" s="1"/>
    </row>
    <row r="712" ht="11.25" customHeight="1"/>
    <row r="713" spans="11:13" ht="12.75">
      <c r="K713" s="41"/>
      <c r="L713" s="8"/>
      <c r="M713" s="1"/>
    </row>
    <row r="714" spans="1:13" ht="12.75">
      <c r="A714" s="13"/>
      <c r="K714" s="41"/>
      <c r="M714" s="1"/>
    </row>
    <row r="715" spans="1:13" ht="12.75">
      <c r="A715" s="14"/>
      <c r="K715" s="41"/>
      <c r="M715" s="1"/>
    </row>
    <row r="716" spans="1:13" ht="12.75">
      <c r="A716" s="14"/>
      <c r="K716" s="41"/>
      <c r="M716" s="1"/>
    </row>
    <row r="717" spans="1:13" ht="12.75">
      <c r="A717" s="14"/>
      <c r="K717" s="41"/>
      <c r="L717" s="8"/>
      <c r="M717" s="1"/>
    </row>
    <row r="718" spans="1:31" ht="12.75">
      <c r="A718" s="14"/>
      <c r="K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</row>
    <row r="719" spans="1:31" ht="12.75">
      <c r="A719" s="14"/>
      <c r="K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</row>
    <row r="720" spans="1:31" ht="12.75">
      <c r="A720" s="14"/>
      <c r="K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</row>
    <row r="721" spans="1:31" ht="12.75">
      <c r="A721" s="14"/>
      <c r="K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</row>
    <row r="722" spans="7:31" ht="12.75">
      <c r="G722" s="8"/>
      <c r="K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</row>
    <row r="723" spans="7:31" ht="12.75">
      <c r="G723" s="8"/>
      <c r="K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</row>
    <row r="724" spans="7:31" ht="12.75">
      <c r="G724" s="8"/>
      <c r="K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</row>
    <row r="725" spans="7:31" ht="12.75">
      <c r="G725" s="8"/>
      <c r="K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</row>
  </sheetData>
  <sheetProtection/>
  <mergeCells count="700">
    <mergeCell ref="A26:C26"/>
    <mergeCell ref="A27:C27"/>
    <mergeCell ref="A38:C38"/>
    <mergeCell ref="A28:C28"/>
    <mergeCell ref="A29:C29"/>
    <mergeCell ref="A30:C30"/>
    <mergeCell ref="A31:C31"/>
    <mergeCell ref="A32:C32"/>
    <mergeCell ref="A33:C33"/>
    <mergeCell ref="A34:C34"/>
    <mergeCell ref="A661:C661"/>
    <mergeCell ref="A662:C662"/>
    <mergeCell ref="A663:C663"/>
    <mergeCell ref="A37:C37"/>
    <mergeCell ref="A355:C355"/>
    <mergeCell ref="A356:C356"/>
    <mergeCell ref="A357:C357"/>
    <mergeCell ref="A358:C358"/>
    <mergeCell ref="A654:C654"/>
    <mergeCell ref="A492:C492"/>
    <mergeCell ref="A35:C35"/>
    <mergeCell ref="A36:C36"/>
    <mergeCell ref="A644:C644"/>
    <mergeCell ref="A660:C660"/>
    <mergeCell ref="A359:C359"/>
    <mergeCell ref="A360:C360"/>
    <mergeCell ref="A401:C401"/>
    <mergeCell ref="A424:C424"/>
    <mergeCell ref="A423:C423"/>
    <mergeCell ref="A411:C411"/>
    <mergeCell ref="A669:C669"/>
    <mergeCell ref="A455:C455"/>
    <mergeCell ref="A640:C640"/>
    <mergeCell ref="A458:C458"/>
    <mergeCell ref="A657:C657"/>
    <mergeCell ref="A655:C655"/>
    <mergeCell ref="A632:C632"/>
    <mergeCell ref="A633:C633"/>
    <mergeCell ref="A658:C658"/>
    <mergeCell ref="A656:C656"/>
    <mergeCell ref="A688:C688"/>
    <mergeCell ref="A680:C680"/>
    <mergeCell ref="A665:C665"/>
    <mergeCell ref="A687:C687"/>
    <mergeCell ref="A670:C670"/>
    <mergeCell ref="A684:C684"/>
    <mergeCell ref="A682:C682"/>
    <mergeCell ref="A674:C674"/>
    <mergeCell ref="A676:C676"/>
    <mergeCell ref="A677:C677"/>
    <mergeCell ref="A709:C709"/>
    <mergeCell ref="A701:C701"/>
    <mergeCell ref="A702:C702"/>
    <mergeCell ref="A703:C703"/>
    <mergeCell ref="A704:C704"/>
    <mergeCell ref="A705:C705"/>
    <mergeCell ref="A708:C708"/>
    <mergeCell ref="A706:C706"/>
    <mergeCell ref="A707:C707"/>
    <mergeCell ref="A441:C441"/>
    <mergeCell ref="A593:C593"/>
    <mergeCell ref="A453:C453"/>
    <mergeCell ref="A449:C449"/>
    <mergeCell ref="A446:C446"/>
    <mergeCell ref="A464:C464"/>
    <mergeCell ref="A501:C501"/>
    <mergeCell ref="A502:C502"/>
    <mergeCell ref="A476:C476"/>
    <mergeCell ref="A484:C484"/>
    <mergeCell ref="A649:C649"/>
    <mergeCell ref="A678:C678"/>
    <mergeCell ref="A471:C471"/>
    <mergeCell ref="A470:C470"/>
    <mergeCell ref="A473:C473"/>
    <mergeCell ref="A463:C463"/>
    <mergeCell ref="A577:C577"/>
    <mergeCell ref="A642:C642"/>
    <mergeCell ref="A625:C625"/>
    <mergeCell ref="A539:C539"/>
    <mergeCell ref="A429:C429"/>
    <mergeCell ref="A434:C434"/>
    <mergeCell ref="A209:C209"/>
    <mergeCell ref="A210:C210"/>
    <mergeCell ref="A211:C211"/>
    <mergeCell ref="A212:C212"/>
    <mergeCell ref="A213:C213"/>
    <mergeCell ref="A214:C214"/>
    <mergeCell ref="A394:C394"/>
    <mergeCell ref="A395:C395"/>
    <mergeCell ref="A391:C391"/>
    <mergeCell ref="A653:C653"/>
    <mergeCell ref="A651:C651"/>
    <mergeCell ref="A607:C607"/>
    <mergeCell ref="A635:C635"/>
    <mergeCell ref="A581:C581"/>
    <mergeCell ref="A604:C604"/>
    <mergeCell ref="A652:C652"/>
    <mergeCell ref="A469:C469"/>
    <mergeCell ref="A435:C435"/>
    <mergeCell ref="A437:C437"/>
    <mergeCell ref="A430:C430"/>
    <mergeCell ref="A436:C436"/>
    <mergeCell ref="A447:C447"/>
    <mergeCell ref="A467:C467"/>
    <mergeCell ref="A468:C468"/>
    <mergeCell ref="A457:C457"/>
    <mergeCell ref="A442:C442"/>
    <mergeCell ref="A456:C456"/>
    <mergeCell ref="A466:C466"/>
    <mergeCell ref="A491:C491"/>
    <mergeCell ref="A493:C493"/>
    <mergeCell ref="A479:C479"/>
    <mergeCell ref="A478:C478"/>
    <mergeCell ref="A490:C490"/>
    <mergeCell ref="A477:C477"/>
    <mergeCell ref="A482:C482"/>
    <mergeCell ref="A323:C323"/>
    <mergeCell ref="A496:C496"/>
    <mergeCell ref="A405:C405"/>
    <mergeCell ref="A427:C427"/>
    <mergeCell ref="A414:C414"/>
    <mergeCell ref="A486:C486"/>
    <mergeCell ref="A485:C485"/>
    <mergeCell ref="A483:C483"/>
    <mergeCell ref="A444:C444"/>
    <mergeCell ref="A432:C432"/>
    <mergeCell ref="A373:C373"/>
    <mergeCell ref="A341:C341"/>
    <mergeCell ref="A382:C382"/>
    <mergeCell ref="A374:C374"/>
    <mergeCell ref="A381:C381"/>
    <mergeCell ref="A366:C366"/>
    <mergeCell ref="A367:C367"/>
    <mergeCell ref="A342:C342"/>
    <mergeCell ref="A159:C159"/>
    <mergeCell ref="A399:C399"/>
    <mergeCell ref="A384:C384"/>
    <mergeCell ref="A330:C330"/>
    <mergeCell ref="A376:C376"/>
    <mergeCell ref="A385:C385"/>
    <mergeCell ref="A303:C303"/>
    <mergeCell ref="A322:C322"/>
    <mergeCell ref="A389:C389"/>
    <mergeCell ref="A378:C378"/>
    <mergeCell ref="A134:C134"/>
    <mergeCell ref="A153:C153"/>
    <mergeCell ref="A138:C138"/>
    <mergeCell ref="A151:C151"/>
    <mergeCell ref="A99:C99"/>
    <mergeCell ref="A265:C265"/>
    <mergeCell ref="A179:C179"/>
    <mergeCell ref="A157:C157"/>
    <mergeCell ref="A158:C158"/>
    <mergeCell ref="A178:C178"/>
    <mergeCell ref="A198:C198"/>
    <mergeCell ref="A189:C189"/>
    <mergeCell ref="A208:C208"/>
    <mergeCell ref="A206:C206"/>
    <mergeCell ref="A311:C311"/>
    <mergeCell ref="A204:C204"/>
    <mergeCell ref="A193:C193"/>
    <mergeCell ref="A192:C192"/>
    <mergeCell ref="A261:C261"/>
    <mergeCell ref="A277:C277"/>
    <mergeCell ref="A215:C215"/>
    <mergeCell ref="A225:C225"/>
    <mergeCell ref="A312:C312"/>
    <mergeCell ref="A248:C248"/>
    <mergeCell ref="A218:C218"/>
    <mergeCell ref="A241:C241"/>
    <mergeCell ref="A245:C245"/>
    <mergeCell ref="A224:C224"/>
    <mergeCell ref="A279:C279"/>
    <mergeCell ref="A278:C278"/>
    <mergeCell ref="A244:C244"/>
    <mergeCell ref="A267:C267"/>
    <mergeCell ref="A309:C309"/>
    <mergeCell ref="A538:C538"/>
    <mergeCell ref="A300:C300"/>
    <mergeCell ref="A487:C487"/>
    <mergeCell ref="A531:C531"/>
    <mergeCell ref="A338:C338"/>
    <mergeCell ref="A530:C530"/>
    <mergeCell ref="A320:C320"/>
    <mergeCell ref="A388:C388"/>
    <mergeCell ref="A570:C570"/>
    <mergeCell ref="A255:C255"/>
    <mergeCell ref="A254:C254"/>
    <mergeCell ref="A569:C569"/>
    <mergeCell ref="A548:C548"/>
    <mergeCell ref="A561:C561"/>
    <mergeCell ref="A551:C551"/>
    <mergeCell ref="A259:C259"/>
    <mergeCell ref="A257:C257"/>
    <mergeCell ref="A566:C566"/>
    <mergeCell ref="A568:C568"/>
    <mergeCell ref="A272:C272"/>
    <mergeCell ref="A506:C506"/>
    <mergeCell ref="A270:C270"/>
    <mergeCell ref="A567:C567"/>
    <mergeCell ref="A554:C554"/>
    <mergeCell ref="A560:C560"/>
    <mergeCell ref="A547:C547"/>
    <mergeCell ref="A307:C307"/>
    <mergeCell ref="A25:C25"/>
    <mergeCell ref="A92:C92"/>
    <mergeCell ref="A82:C82"/>
    <mergeCell ref="A42:C42"/>
    <mergeCell ref="A41:C41"/>
    <mergeCell ref="A112:C112"/>
    <mergeCell ref="A100:C100"/>
    <mergeCell ref="A75:C75"/>
    <mergeCell ref="A90:C90"/>
    <mergeCell ref="A58:C58"/>
    <mergeCell ref="A200:C200"/>
    <mergeCell ref="A197:C197"/>
    <mergeCell ref="A86:C86"/>
    <mergeCell ref="A175:C175"/>
    <mergeCell ref="A68:C68"/>
    <mergeCell ref="A108:C108"/>
    <mergeCell ref="A113:C113"/>
    <mergeCell ref="A186:C186"/>
    <mergeCell ref="A185:C185"/>
    <mergeCell ref="A188:C188"/>
    <mergeCell ref="A196:C196"/>
    <mergeCell ref="A96:C96"/>
    <mergeCell ref="A162:C162"/>
    <mergeCell ref="A156:C156"/>
    <mergeCell ref="A152:C152"/>
    <mergeCell ref="A59:C59"/>
    <mergeCell ref="A64:C64"/>
    <mergeCell ref="A177:C177"/>
    <mergeCell ref="A95:C95"/>
    <mergeCell ref="A182:C182"/>
    <mergeCell ref="A94:C94"/>
    <mergeCell ref="A80:C80"/>
    <mergeCell ref="A70:C70"/>
    <mergeCell ref="A69:C69"/>
    <mergeCell ref="A126:C126"/>
    <mergeCell ref="A187:C187"/>
    <mergeCell ref="A114:C114"/>
    <mergeCell ref="A183:C183"/>
    <mergeCell ref="A180:C180"/>
    <mergeCell ref="A163:C163"/>
    <mergeCell ref="A184:C184"/>
    <mergeCell ref="A143:C143"/>
    <mergeCell ref="A176:C176"/>
    <mergeCell ref="A145:C145"/>
    <mergeCell ref="A63:C63"/>
    <mergeCell ref="A105:C105"/>
    <mergeCell ref="A91:C91"/>
    <mergeCell ref="A89:C89"/>
    <mergeCell ref="A106:C106"/>
    <mergeCell ref="A93:C93"/>
    <mergeCell ref="A24:C24"/>
    <mergeCell ref="A23:C23"/>
    <mergeCell ref="A77:C77"/>
    <mergeCell ref="A67:C67"/>
    <mergeCell ref="A129:C129"/>
    <mergeCell ref="A61:C61"/>
    <mergeCell ref="A88:C88"/>
    <mergeCell ref="A40:C40"/>
    <mergeCell ref="A66:C66"/>
    <mergeCell ref="A46:C46"/>
    <mergeCell ref="A44:C44"/>
    <mergeCell ref="A45:C45"/>
    <mergeCell ref="A128:C128"/>
    <mergeCell ref="A131:C131"/>
    <mergeCell ref="A199:C199"/>
    <mergeCell ref="A340:C340"/>
    <mergeCell ref="A297:C297"/>
    <mergeCell ref="A50:C50"/>
    <mergeCell ref="A54:C54"/>
    <mergeCell ref="A74:C74"/>
    <mergeCell ref="A542:C542"/>
    <mergeCell ref="A119:C119"/>
    <mergeCell ref="A115:C115"/>
    <mergeCell ref="A161:C161"/>
    <mergeCell ref="A98:C98"/>
    <mergeCell ref="A221:C221"/>
    <mergeCell ref="A111:C111"/>
    <mergeCell ref="A191:C191"/>
    <mergeCell ref="A137:C137"/>
    <mergeCell ref="A118:C118"/>
    <mergeCell ref="A39:C39"/>
    <mergeCell ref="A535:C535"/>
    <mergeCell ref="A534:C534"/>
    <mergeCell ref="A43:C43"/>
    <mergeCell ref="A195:C195"/>
    <mergeCell ref="A550:C550"/>
    <mergeCell ref="A243:C243"/>
    <mergeCell ref="A231:C231"/>
    <mergeCell ref="A237:C237"/>
    <mergeCell ref="A239:C239"/>
    <mergeCell ref="A562:C562"/>
    <mergeCell ref="A563:C563"/>
    <mergeCell ref="A15:K15"/>
    <mergeCell ref="E18:H18"/>
    <mergeCell ref="A121:C121"/>
    <mergeCell ref="A122:C122"/>
    <mergeCell ref="A190:C190"/>
    <mergeCell ref="A234:C234"/>
    <mergeCell ref="A236:C236"/>
    <mergeCell ref="A251:C251"/>
    <mergeCell ref="A246:C246"/>
    <mergeCell ref="A249:C249"/>
    <mergeCell ref="A229:C229"/>
    <mergeCell ref="A227:C227"/>
    <mergeCell ref="A529:C529"/>
    <mergeCell ref="A524:C524"/>
    <mergeCell ref="A260:C260"/>
    <mergeCell ref="A318:C318"/>
    <mergeCell ref="A522:C522"/>
    <mergeCell ref="A314:C314"/>
    <mergeCell ref="A262:C262"/>
    <mergeCell ref="A228:C228"/>
    <mergeCell ref="L18:L19"/>
    <mergeCell ref="A544:C544"/>
    <mergeCell ref="A22:C22"/>
    <mergeCell ref="I18:I19"/>
    <mergeCell ref="J18:J19"/>
    <mergeCell ref="A21:C21"/>
    <mergeCell ref="K18:K19"/>
    <mergeCell ref="A233:C233"/>
    <mergeCell ref="A18:C19"/>
    <mergeCell ref="A141:C141"/>
    <mergeCell ref="A79:C79"/>
    <mergeCell ref="A110:C110"/>
    <mergeCell ref="A150:C150"/>
    <mergeCell ref="A207:C207"/>
    <mergeCell ref="A205:C205"/>
    <mergeCell ref="A135:C135"/>
    <mergeCell ref="A97:C97"/>
    <mergeCell ref="A123:C123"/>
    <mergeCell ref="A194:C194"/>
    <mergeCell ref="A223:C223"/>
    <mergeCell ref="A147:C147"/>
    <mergeCell ref="A149:C149"/>
    <mergeCell ref="A220:C220"/>
    <mergeCell ref="A222:C222"/>
    <mergeCell ref="A169:C169"/>
    <mergeCell ref="A217:C217"/>
    <mergeCell ref="A216:C216"/>
    <mergeCell ref="A181:C181"/>
    <mergeCell ref="A154:C154"/>
    <mergeCell ref="A164:C164"/>
    <mergeCell ref="A136:C136"/>
    <mergeCell ref="A160:C160"/>
    <mergeCell ref="A219:C219"/>
    <mergeCell ref="A226:C226"/>
    <mergeCell ref="A201:C201"/>
    <mergeCell ref="A202:C202"/>
    <mergeCell ref="A203:C203"/>
    <mergeCell ref="A170:C170"/>
    <mergeCell ref="A155:C155"/>
    <mergeCell ref="A146:C146"/>
    <mergeCell ref="A130:C130"/>
    <mergeCell ref="A85:C85"/>
    <mergeCell ref="A107:C107"/>
    <mergeCell ref="A120:C120"/>
    <mergeCell ref="A142:C142"/>
    <mergeCell ref="A148:C148"/>
    <mergeCell ref="A139:C139"/>
    <mergeCell ref="A140:C140"/>
    <mergeCell ref="A49:C49"/>
    <mergeCell ref="A51:C51"/>
    <mergeCell ref="A62:C62"/>
    <mergeCell ref="A76:C76"/>
    <mergeCell ref="A117:C117"/>
    <mergeCell ref="A125:C125"/>
    <mergeCell ref="A124:C124"/>
    <mergeCell ref="A52:C52"/>
    <mergeCell ref="A87:C87"/>
    <mergeCell ref="A84:C84"/>
    <mergeCell ref="A144:C144"/>
    <mergeCell ref="A60:C60"/>
    <mergeCell ref="A116:C116"/>
    <mergeCell ref="A109:C109"/>
    <mergeCell ref="A73:C73"/>
    <mergeCell ref="A81:C81"/>
    <mergeCell ref="A133:C133"/>
    <mergeCell ref="A127:C127"/>
    <mergeCell ref="A132:C132"/>
    <mergeCell ref="A83:C83"/>
    <mergeCell ref="A47:C47"/>
    <mergeCell ref="A56:C56"/>
    <mergeCell ref="A55:C55"/>
    <mergeCell ref="A78:C78"/>
    <mergeCell ref="A65:C65"/>
    <mergeCell ref="A71:C71"/>
    <mergeCell ref="A72:C72"/>
    <mergeCell ref="A48:C48"/>
    <mergeCell ref="A57:C57"/>
    <mergeCell ref="A53:C53"/>
    <mergeCell ref="A230:C230"/>
    <mergeCell ref="A232:C232"/>
    <mergeCell ref="A165:C165"/>
    <mergeCell ref="A166:C166"/>
    <mergeCell ref="A167:C167"/>
    <mergeCell ref="A168:C168"/>
    <mergeCell ref="A171:C171"/>
    <mergeCell ref="A172:C172"/>
    <mergeCell ref="A173:C173"/>
    <mergeCell ref="A174:C174"/>
    <mergeCell ref="A266:C266"/>
    <mergeCell ref="A247:C247"/>
    <mergeCell ref="A263:C263"/>
    <mergeCell ref="A253:C253"/>
    <mergeCell ref="A256:C256"/>
    <mergeCell ref="A235:C235"/>
    <mergeCell ref="A252:C252"/>
    <mergeCell ref="A240:C240"/>
    <mergeCell ref="A238:C238"/>
    <mergeCell ref="A242:C242"/>
    <mergeCell ref="A268:C268"/>
    <mergeCell ref="A258:C258"/>
    <mergeCell ref="A250:C250"/>
    <mergeCell ref="A282:C282"/>
    <mergeCell ref="A269:C269"/>
    <mergeCell ref="A316:C316"/>
    <mergeCell ref="A275:C275"/>
    <mergeCell ref="A280:C280"/>
    <mergeCell ref="A281:C281"/>
    <mergeCell ref="A276:C276"/>
    <mergeCell ref="A274:C274"/>
    <mergeCell ref="A283:C283"/>
    <mergeCell ref="A284:C284"/>
    <mergeCell ref="A285:C285"/>
    <mergeCell ref="A313:C313"/>
    <mergeCell ref="A317:C317"/>
    <mergeCell ref="A308:C308"/>
    <mergeCell ref="A298:C298"/>
    <mergeCell ref="A315:C315"/>
    <mergeCell ref="A294:C294"/>
    <mergeCell ref="A271:C271"/>
    <mergeCell ref="A273:C273"/>
    <mergeCell ref="A264:C264"/>
    <mergeCell ref="A364:C364"/>
    <mergeCell ref="A363:C363"/>
    <mergeCell ref="A296:C296"/>
    <mergeCell ref="A302:C302"/>
    <mergeCell ref="A306:C306"/>
    <mergeCell ref="A319:C319"/>
    <mergeCell ref="A310:C310"/>
    <mergeCell ref="A545:C545"/>
    <mergeCell ref="A331:C331"/>
    <mergeCell ref="A321:C321"/>
    <mergeCell ref="A383:C383"/>
    <mergeCell ref="A375:C375"/>
    <mergeCell ref="A380:C380"/>
    <mergeCell ref="A348:C348"/>
    <mergeCell ref="A370:C370"/>
    <mergeCell ref="A362:C362"/>
    <mergeCell ref="A361:C361"/>
    <mergeCell ref="A564:C564"/>
    <mergeCell ref="A386:C386"/>
    <mergeCell ref="A403:C403"/>
    <mergeCell ref="A533:C533"/>
    <mergeCell ref="A621:C621"/>
    <mergeCell ref="A575:C575"/>
    <mergeCell ref="A596:C596"/>
    <mergeCell ref="A540:C540"/>
    <mergeCell ref="A565:C565"/>
    <mergeCell ref="A546:C546"/>
    <mergeCell ref="A505:C505"/>
    <mergeCell ref="A507:C507"/>
    <mergeCell ref="A509:C509"/>
    <mergeCell ref="A528:C528"/>
    <mergeCell ref="A443:C443"/>
    <mergeCell ref="A448:C448"/>
    <mergeCell ref="A472:C472"/>
    <mergeCell ref="A474:C474"/>
    <mergeCell ref="A500:C500"/>
    <mergeCell ref="A480:C480"/>
    <mergeCell ref="A587:C587"/>
    <mergeCell ref="A396:C396"/>
    <mergeCell ref="A397:C397"/>
    <mergeCell ref="A692:C692"/>
    <mergeCell ref="A685:C685"/>
    <mergeCell ref="A690:C690"/>
    <mergeCell ref="A679:C679"/>
    <mergeCell ref="A691:C691"/>
    <mergeCell ref="A686:C686"/>
    <mergeCell ref="A683:C683"/>
    <mergeCell ref="A627:C627"/>
    <mergeCell ref="A626:C626"/>
    <mergeCell ref="A614:C614"/>
    <mergeCell ref="A615:C615"/>
    <mergeCell ref="A600:C600"/>
    <mergeCell ref="A616:C616"/>
    <mergeCell ref="A617:C617"/>
    <mergeCell ref="A618:C618"/>
    <mergeCell ref="A612:C612"/>
    <mergeCell ref="A613:C613"/>
    <mergeCell ref="A580:C580"/>
    <mergeCell ref="A578:C578"/>
    <mergeCell ref="A630:C630"/>
    <mergeCell ref="A631:C631"/>
    <mergeCell ref="A609:C609"/>
    <mergeCell ref="A636:C636"/>
    <mergeCell ref="A582:C582"/>
    <mergeCell ref="A629:C629"/>
    <mergeCell ref="A605:C605"/>
    <mergeCell ref="A601:C601"/>
    <mergeCell ref="A671:C671"/>
    <mergeCell ref="A675:C675"/>
    <mergeCell ref="A526:C526"/>
    <mergeCell ref="A543:C543"/>
    <mergeCell ref="A558:C558"/>
    <mergeCell ref="A583:C583"/>
    <mergeCell ref="A584:C584"/>
    <mergeCell ref="A574:C574"/>
    <mergeCell ref="A602:C602"/>
    <mergeCell ref="A668:C668"/>
    <mergeCell ref="A387:C387"/>
    <mergeCell ref="A499:C499"/>
    <mergeCell ref="A494:C494"/>
    <mergeCell ref="A495:C495"/>
    <mergeCell ref="A497:C497"/>
    <mergeCell ref="A409:C409"/>
    <mergeCell ref="A445:C445"/>
    <mergeCell ref="A481:C481"/>
    <mergeCell ref="A451:C451"/>
    <mergeCell ref="A459:C459"/>
    <mergeCell ref="A511:C511"/>
    <mergeCell ref="A513:C513"/>
    <mergeCell ref="A514:C514"/>
    <mergeCell ref="A515:C515"/>
    <mergeCell ref="A517:C517"/>
    <mergeCell ref="A516:C516"/>
    <mergeCell ref="A525:C525"/>
    <mergeCell ref="A576:C576"/>
    <mergeCell ref="A532:C532"/>
    <mergeCell ref="A523:C523"/>
    <mergeCell ref="A510:C510"/>
    <mergeCell ref="A519:C519"/>
    <mergeCell ref="A512:C512"/>
    <mergeCell ref="A549:C549"/>
    <mergeCell ref="A527:C527"/>
    <mergeCell ref="A520:C520"/>
    <mergeCell ref="A503:C503"/>
    <mergeCell ref="A400:C400"/>
    <mergeCell ref="A413:C413"/>
    <mergeCell ref="A475:C475"/>
    <mergeCell ref="A422:C422"/>
    <mergeCell ref="A462:C462"/>
    <mergeCell ref="A439:C439"/>
    <mergeCell ref="A420:C420"/>
    <mergeCell ref="A438:C438"/>
    <mergeCell ref="A450:C450"/>
    <mergeCell ref="A408:C408"/>
    <mergeCell ref="A428:C428"/>
    <mergeCell ref="A415:C415"/>
    <mergeCell ref="A402:C402"/>
    <mergeCell ref="A398:C398"/>
    <mergeCell ref="A426:C426"/>
    <mergeCell ref="A421:C421"/>
    <mergeCell ref="A324:C324"/>
    <mergeCell ref="A372:C372"/>
    <mergeCell ref="A579:C579"/>
    <mergeCell ref="A634:C634"/>
    <mergeCell ref="A518:C518"/>
    <mergeCell ref="A572:C572"/>
    <mergeCell ref="A599:C599"/>
    <mergeCell ref="A608:C608"/>
    <mergeCell ref="A431:C431"/>
    <mergeCell ref="A390:C390"/>
    <mergeCell ref="A339:C339"/>
    <mergeCell ref="A371:C371"/>
    <mergeCell ref="A369:C369"/>
    <mergeCell ref="A351:C351"/>
    <mergeCell ref="A352:C352"/>
    <mergeCell ref="A353:C353"/>
    <mergeCell ref="A368:C368"/>
    <mergeCell ref="A346:C346"/>
    <mergeCell ref="A349:C349"/>
    <mergeCell ref="A354:C354"/>
    <mergeCell ref="D18:D19"/>
    <mergeCell ref="A14:K14"/>
    <mergeCell ref="A20:C20"/>
    <mergeCell ref="A573:C573"/>
    <mergeCell ref="A592:C592"/>
    <mergeCell ref="A591:C591"/>
    <mergeCell ref="A365:C365"/>
    <mergeCell ref="A345:C345"/>
    <mergeCell ref="A377:C377"/>
    <mergeCell ref="A379:C379"/>
    <mergeCell ref="A710:C710"/>
    <mergeCell ref="A664:C664"/>
    <mergeCell ref="A536:C536"/>
    <mergeCell ref="A537:C537"/>
    <mergeCell ref="A552:C552"/>
    <mergeCell ref="A553:C553"/>
    <mergeCell ref="A571:C571"/>
    <mergeCell ref="A541:C541"/>
    <mergeCell ref="A650:C650"/>
    <mergeCell ref="A643:C643"/>
    <mergeCell ref="A508:C508"/>
    <mergeCell ref="A419:C419"/>
    <mergeCell ref="A498:C498"/>
    <mergeCell ref="A407:C407"/>
    <mergeCell ref="A460:C460"/>
    <mergeCell ref="A425:C425"/>
    <mergeCell ref="A417:C417"/>
    <mergeCell ref="A465:C465"/>
    <mergeCell ref="A440:C440"/>
    <mergeCell ref="A504:C504"/>
    <mergeCell ref="A305:C305"/>
    <mergeCell ref="A295:C295"/>
    <mergeCell ref="A291:C291"/>
    <mergeCell ref="A288:C288"/>
    <mergeCell ref="A289:C289"/>
    <mergeCell ref="A304:C304"/>
    <mergeCell ref="A301:C301"/>
    <mergeCell ref="A299:C299"/>
    <mergeCell ref="A293:C293"/>
    <mergeCell ref="A433:C433"/>
    <mergeCell ref="A452:C452"/>
    <mergeCell ref="A392:C392"/>
    <mergeCell ref="A406:C406"/>
    <mergeCell ref="A416:C416"/>
    <mergeCell ref="A412:C412"/>
    <mergeCell ref="A410:C410"/>
    <mergeCell ref="A418:C418"/>
    <mergeCell ref="A393:C393"/>
    <mergeCell ref="A404:C404"/>
    <mergeCell ref="A454:C454"/>
    <mergeCell ref="A286:C286"/>
    <mergeCell ref="A325:C325"/>
    <mergeCell ref="A326:C326"/>
    <mergeCell ref="A327:C327"/>
    <mergeCell ref="A328:C328"/>
    <mergeCell ref="A329:C329"/>
    <mergeCell ref="A287:C287"/>
    <mergeCell ref="A290:C290"/>
    <mergeCell ref="A292:C292"/>
    <mergeCell ref="A334:C334"/>
    <mergeCell ref="A332:C332"/>
    <mergeCell ref="A335:C335"/>
    <mergeCell ref="A336:C336"/>
    <mergeCell ref="A337:C337"/>
    <mergeCell ref="A350:C350"/>
    <mergeCell ref="A333:C333"/>
    <mergeCell ref="A343:C343"/>
    <mergeCell ref="A347:C347"/>
    <mergeCell ref="A344:C344"/>
    <mergeCell ref="A585:C585"/>
    <mergeCell ref="A586:C586"/>
    <mergeCell ref="A555:C555"/>
    <mergeCell ref="A461:C461"/>
    <mergeCell ref="A521:C521"/>
    <mergeCell ref="A559:C559"/>
    <mergeCell ref="A556:C556"/>
    <mergeCell ref="A557:C557"/>
    <mergeCell ref="A488:C488"/>
    <mergeCell ref="A489:C489"/>
    <mergeCell ref="A590:C590"/>
    <mergeCell ref="A606:C606"/>
    <mergeCell ref="A597:C597"/>
    <mergeCell ref="A603:C603"/>
    <mergeCell ref="A595:C595"/>
    <mergeCell ref="A598:C598"/>
    <mergeCell ref="A594:C594"/>
    <mergeCell ref="A672:C672"/>
    <mergeCell ref="A619:C619"/>
    <mergeCell ref="A620:C620"/>
    <mergeCell ref="A645:C645"/>
    <mergeCell ref="A638:C638"/>
    <mergeCell ref="A637:C637"/>
    <mergeCell ref="A623:C623"/>
    <mergeCell ref="A624:C624"/>
    <mergeCell ref="A622:C622"/>
    <mergeCell ref="A628:C628"/>
    <mergeCell ref="A648:C648"/>
    <mergeCell ref="A693:C693"/>
    <mergeCell ref="A641:C641"/>
    <mergeCell ref="A639:C639"/>
    <mergeCell ref="A681:C681"/>
    <mergeCell ref="A673:C673"/>
    <mergeCell ref="A689:C689"/>
    <mergeCell ref="A659:C659"/>
    <mergeCell ref="A666:C666"/>
    <mergeCell ref="A667:C667"/>
    <mergeCell ref="A700:C700"/>
    <mergeCell ref="A694:C694"/>
    <mergeCell ref="A695:C695"/>
    <mergeCell ref="A696:C696"/>
    <mergeCell ref="A697:C697"/>
    <mergeCell ref="A698:C698"/>
    <mergeCell ref="A699:C699"/>
    <mergeCell ref="A101:C101"/>
    <mergeCell ref="A102:C102"/>
    <mergeCell ref="A103:C103"/>
    <mergeCell ref="A104:C104"/>
    <mergeCell ref="A646:C646"/>
    <mergeCell ref="A647:C647"/>
    <mergeCell ref="A588:C588"/>
    <mergeCell ref="A589:C589"/>
    <mergeCell ref="A610:C610"/>
    <mergeCell ref="A611:C611"/>
  </mergeCells>
  <printOptions/>
  <pageMargins left="0.984251968503937" right="0.3937007874015748" top="0.3937007874015748" bottom="0.3937007874015748" header="0" footer="0"/>
  <pageSetup horizontalDpi="600" verticalDpi="600" orientation="portrait" paperSize="9" scale="67" r:id="rId3"/>
  <headerFooter alignWithMargins="0">
    <oddFooter>&amp;L180/мз</oddFooter>
  </headerFooter>
  <colBreaks count="1" manualBreakCount="1">
    <brk id="12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B25" sqref="B25"/>
    </sheetView>
  </sheetViews>
  <sheetFormatPr defaultColWidth="9.00390625" defaultRowHeight="12.75"/>
  <cols>
    <col min="1" max="1" width="30.00390625" style="0" bestFit="1" customWidth="1"/>
    <col min="3" max="3" width="14.75390625" style="0" customWidth="1"/>
  </cols>
  <sheetData>
    <row r="1" spans="1:3" ht="12.75">
      <c r="A1" s="176" t="s">
        <v>486</v>
      </c>
      <c r="B1" s="176"/>
      <c r="C1" s="176"/>
    </row>
    <row r="2" spans="1:3" ht="12.75">
      <c r="A2" s="83" t="s">
        <v>467</v>
      </c>
      <c r="B2" s="84" t="s">
        <v>466</v>
      </c>
      <c r="C2" s="85">
        <f>'Прил.2на 2017'!K25</f>
        <v>20466.269479999995</v>
      </c>
    </row>
    <row r="3" spans="1:3" ht="12.75">
      <c r="A3" s="83" t="s">
        <v>468</v>
      </c>
      <c r="B3" s="84" t="s">
        <v>469</v>
      </c>
      <c r="C3" s="85">
        <f>'Прил.2на 2017'!K47</f>
        <v>0</v>
      </c>
    </row>
    <row r="4" spans="1:3" ht="12.75">
      <c r="A4" s="83" t="s">
        <v>470</v>
      </c>
      <c r="B4" s="84" t="s">
        <v>36</v>
      </c>
      <c r="C4" s="85">
        <f>'Прил.2на 2017'!K59</f>
        <v>830.20915</v>
      </c>
    </row>
    <row r="5" spans="1:3" ht="12.75">
      <c r="A5" s="83" t="s">
        <v>471</v>
      </c>
      <c r="B5" s="84" t="s">
        <v>472</v>
      </c>
      <c r="C5" s="85">
        <f>'Прил.2на 2017'!K81</f>
        <v>2300.6354100000003</v>
      </c>
    </row>
    <row r="6" spans="1:3" ht="12.75">
      <c r="A6" s="83" t="s">
        <v>473</v>
      </c>
      <c r="B6" s="84" t="s">
        <v>474</v>
      </c>
      <c r="C6" s="85">
        <f>'Прил.2на 2017'!K105</f>
        <v>0</v>
      </c>
    </row>
    <row r="7" spans="1:3" ht="12.75">
      <c r="A7" s="83" t="s">
        <v>475</v>
      </c>
      <c r="B7" s="84" t="s">
        <v>476</v>
      </c>
      <c r="C7" s="85">
        <f>'Прил.2на 2017'!K175</f>
        <v>239.49999999999997</v>
      </c>
    </row>
    <row r="8" spans="1:3" ht="12.75">
      <c r="A8" s="83" t="s">
        <v>477</v>
      </c>
      <c r="B8" s="84" t="s">
        <v>3</v>
      </c>
      <c r="C8" s="85">
        <f>'Прил.2на 2017'!K253</f>
        <v>428.63100000000077</v>
      </c>
    </row>
    <row r="9" spans="1:3" ht="12.75">
      <c r="A9" s="83" t="s">
        <v>478</v>
      </c>
      <c r="B9" s="84" t="s">
        <v>479</v>
      </c>
      <c r="C9" s="85">
        <f>'Прил.2на 2017'!K471</f>
        <v>192.5</v>
      </c>
    </row>
    <row r="10" spans="1:3" ht="12.75">
      <c r="A10" s="83" t="s">
        <v>52</v>
      </c>
      <c r="B10" s="84" t="s">
        <v>480</v>
      </c>
      <c r="C10" s="85">
        <f>'Прил.2на 2017'!K520</f>
        <v>206.7</v>
      </c>
    </row>
    <row r="11" spans="1:3" ht="12.75">
      <c r="A11" s="173" t="s">
        <v>481</v>
      </c>
      <c r="B11" s="84" t="s">
        <v>482</v>
      </c>
      <c r="C11" s="175">
        <f>'Прил.2на 2017'!K536</f>
        <v>8942.11607</v>
      </c>
    </row>
    <row r="12" spans="1:3" ht="12.75">
      <c r="A12" s="174"/>
      <c r="B12" s="84" t="s">
        <v>483</v>
      </c>
      <c r="C12" s="175"/>
    </row>
    <row r="13" spans="1:3" ht="12.75">
      <c r="A13" s="83" t="s">
        <v>484</v>
      </c>
      <c r="B13" s="84" t="s">
        <v>485</v>
      </c>
      <c r="C13" s="85">
        <f>'Прил.2на 2017'!K553</f>
        <v>2644.0460000000003</v>
      </c>
    </row>
    <row r="14" spans="1:3" ht="12.75">
      <c r="A14" s="86" t="s">
        <v>487</v>
      </c>
      <c r="B14" s="84"/>
      <c r="C14" s="87">
        <f>SUM(C2:C13)</f>
        <v>36250.60711</v>
      </c>
    </row>
    <row r="15" spans="2:3" ht="12.75">
      <c r="B15" s="81"/>
      <c r="C15" s="82"/>
    </row>
    <row r="16" spans="2:3" ht="12.75">
      <c r="B16" s="81"/>
      <c r="C16" s="82"/>
    </row>
    <row r="17" spans="2:3" ht="12.75">
      <c r="B17" s="81"/>
      <c r="C17" s="82"/>
    </row>
    <row r="18" spans="2:3" ht="12.75">
      <c r="B18" s="81"/>
      <c r="C18" s="82"/>
    </row>
    <row r="19" spans="2:3" ht="12.75">
      <c r="B19" s="81"/>
      <c r="C19" s="82"/>
    </row>
    <row r="20" spans="2:3" ht="12.75">
      <c r="B20" s="81"/>
      <c r="C20" s="82"/>
    </row>
    <row r="21" spans="2:3" ht="12.75">
      <c r="B21" s="81"/>
      <c r="C21" s="82"/>
    </row>
    <row r="22" spans="2:3" ht="12.75">
      <c r="B22" s="81"/>
      <c r="C22" s="82"/>
    </row>
    <row r="23" spans="2:3" ht="12.75">
      <c r="B23" s="81"/>
      <c r="C23" s="82"/>
    </row>
    <row r="24" spans="2:3" ht="12.75">
      <c r="B24" s="81"/>
      <c r="C24" s="82"/>
    </row>
    <row r="25" spans="2:3" ht="12.75">
      <c r="B25" s="81"/>
      <c r="C25" s="82"/>
    </row>
    <row r="26" spans="2:3" ht="12.75">
      <c r="B26" s="81"/>
      <c r="C26" s="82"/>
    </row>
    <row r="27" spans="2:3" ht="12.75">
      <c r="B27" s="81"/>
      <c r="C27" s="82"/>
    </row>
    <row r="28" spans="2:3" ht="12.75">
      <c r="B28" s="81"/>
      <c r="C28" s="82"/>
    </row>
    <row r="29" ht="12.75">
      <c r="C29" s="82"/>
    </row>
    <row r="30" ht="12.75">
      <c r="C30" s="82"/>
    </row>
  </sheetData>
  <sheetProtection/>
  <mergeCells count="3">
    <mergeCell ref="A11:A12"/>
    <mergeCell ref="C11:C12"/>
    <mergeCell ref="A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Ирина А. Чистякова</cp:lastModifiedBy>
  <cp:lastPrinted>2019-12-19T07:41:12Z</cp:lastPrinted>
  <dcterms:created xsi:type="dcterms:W3CDTF">2003-07-23T10:25:27Z</dcterms:created>
  <dcterms:modified xsi:type="dcterms:W3CDTF">2019-12-19T07:41:16Z</dcterms:modified>
  <cp:category/>
  <cp:version/>
  <cp:contentType/>
  <cp:contentStatus/>
</cp:coreProperties>
</file>