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25" tabRatio="601" activeTab="0"/>
  </bookViews>
  <sheets>
    <sheet name="прилож.1 " sheetId="1" r:id="rId1"/>
  </sheets>
  <definedNames>
    <definedName name="_xlnm.Print_Area" localSheetId="0">'прилож.1 '!$A$1:$F$65</definedName>
  </definedNames>
  <calcPr fullCalcOnLoad="1"/>
</workbook>
</file>

<file path=xl/sharedStrings.xml><?xml version="1.0" encoding="utf-8"?>
<sst xmlns="http://schemas.openxmlformats.org/spreadsheetml/2006/main" count="143" uniqueCount="143">
  <si>
    <t>Налог на доходы  физических лиц</t>
  </si>
  <si>
    <t>000 1 01 02000 01 0000 110</t>
  </si>
  <si>
    <t>000 1 00 00000 00 0000 000</t>
  </si>
  <si>
    <t xml:space="preserve">000 1 14 00000 00 0000 000 </t>
  </si>
  <si>
    <t>ВСЕГО ДОХОДОВ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</si>
  <si>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</si>
  <si>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</si>
  <si>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>000 1 14 02000 00 0000 000</t>
  </si>
  <si>
    <t xml:space="preserve">НАЛОГОВЫЕ И НЕНАЛОГОВЫЕ </t>
  </si>
  <si>
    <t xml:space="preserve">Наименования </t>
  </si>
  <si>
    <t>Коды</t>
  </si>
  <si>
    <t>000 1 14 06010 00 0000 430</t>
  </si>
  <si>
    <t>000 1 01 00000 00 0000 000</t>
  </si>
  <si>
    <t>000 1 06 00000 00 0000 000</t>
  </si>
  <si>
    <t>НАЛОГИ НА ИМУЩЕСТВО</t>
  </si>
  <si>
    <t xml:space="preserve">000 1 06 06000 00 0000 110 </t>
  </si>
  <si>
    <t>Земельный налог</t>
  </si>
  <si>
    <t xml:space="preserve">000 1 11 00000 00 0000 000  </t>
  </si>
  <si>
    <t>ДОХОДЫ ОТ ИСПОЛЬЗОВАНИЯ ИМУЩЕСТВА, НАХОДЯЩЕГОСЯ В ГОСУДАРСТВЕННОЙ И МУНИЦИПАЛЬНОЙ СОБСТВЕННОСТИ</t>
  </si>
  <si>
    <t>000  1 11 05000 00 0000 120</t>
  </si>
  <si>
    <t>Доходы от сдачи в аренду имущества, находящегося в государственной и муниципальной собственности</t>
  </si>
  <si>
    <t>000 1 11 09000 00 0000 120</t>
  </si>
  <si>
    <t>Прочие доходы от использования и прав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</si>
  <si>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</si>
  <si>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ИТОГО НЕНАЛОГОВЫХ ДОХОДОВ</t>
  </si>
  <si>
    <t>000 2 00 00000 00 0000 000</t>
  </si>
  <si>
    <t>БЕЗВОЗМЕЗДНЫЕ ПОСТУПЛЕНИЯ</t>
  </si>
  <si>
    <t>000 1 17 00000 00 0000 000</t>
  </si>
  <si>
    <t>ПРОЧИЕ НЕНАЛОГОВЫЕ ДОХОДЫ</t>
  </si>
  <si>
    <t xml:space="preserve">Доходы от продажи земельных участков, государственная собственность на которые не разграничена </t>
  </si>
  <si>
    <t>000 1 03 00000 00 0000 000</t>
  </si>
  <si>
    <t>Налоги на товары (работы, услуги), реализуемые на территории Российской Федерации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</si>
  <si>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</si>
  <si>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000 1 06 01030 13 0000 110 </t>
  </si>
  <si>
    <t>Налог на имущество физических лиц, взимаемый по ставкам, применяемым к объектам налогообложения, расположенных в границах городских поселений</t>
  </si>
  <si>
    <t>000  1 11 05013 13 0000 120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</si>
  <si>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 на заключение договоров аренды указанных земельных участков</t>
  </si>
  <si>
    <t>000  1 11 05075 13 0000 120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</si>
  <si>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</si>
  <si>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</si>
  <si>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</si>
  <si>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000 1 14 06013 13 0000 430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</si>
  <si>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</si>
  <si>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000 1 17 05050 13 0000 180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</si>
  <si>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</si>
  <si>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</si>
  <si>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</si>
  <si>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000 1 03 02230 01 0000 110</t>
  </si>
  <si>
    <t>000 1 03 02240 01 0000 110</t>
  </si>
  <si>
    <t>000 1 03 02250 01 0000 110</t>
  </si>
  <si>
    <t>000 1 03 02260 01 0000 110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</si>
  <si>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</si>
  <si>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учреждений, а также земельных участков муниципальных унитарных предприятий, в том числе казенных)</t>
  </si>
  <si>
    <t xml:space="preserve">000 1 14 02053 13 0000 410 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</si>
  <si>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</si>
  <si>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НАЛОГОВЫЕ ДОХОДЫ</t>
  </si>
  <si>
    <t>Налог на доходы физических лиц</t>
  </si>
  <si>
    <t>000 1 01 02040 01 0000 110</t>
  </si>
  <si>
    <t>000 1 06 06030 00 0000 110</t>
  </si>
  <si>
    <t>Земельный налог с организаций</t>
  </si>
  <si>
    <t>000 1 06 06040 00 0000 110</t>
  </si>
  <si>
    <t>Земельный налог с физических лиц</t>
  </si>
  <si>
    <t>Налог на доходы физических лиц в виде фиксированных авансовых платежей с доходов, полученных физическими лицами являющимися иностранными гражданами, осуществляющими трудовую деятельность по найму у физических лиц на основании патентов в соответствии со статьей 227.1 НК РФ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</si>
  <si>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</si>
  <si>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</si>
  <si>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Субсидии бюджетам городских поселений на реализацию мероприятий государственной программы Российской Федерации "Доступная среда" на 2011-2020 годы</t>
  </si>
  <si>
    <t>000 2 02 25027 13 0000 151</t>
  </si>
  <si>
    <t>Субсидия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</si>
  <si>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(тыс. руб.)</t>
  </si>
  <si>
    <t>000 1 01 02000 00 0000 000</t>
  </si>
  <si>
    <t>Приложение №1</t>
  </si>
  <si>
    <t xml:space="preserve">000 1 13 00000 00 0000 000 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</si>
  <si>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</si>
  <si>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</si>
  <si>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</si>
  <si>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</si>
  <si>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</si>
  <si>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000 1 13 02000 00 0000 130</t>
  </si>
  <si>
    <t>Доходы от компенсации затрат государства</t>
  </si>
  <si>
    <t>000 1 13 02995 13 0000 130</t>
  </si>
  <si>
    <t>Прочие доходы от компенсации затрат бюджетов городских поселений</t>
  </si>
  <si>
    <t>Субсидии бюджетам городских поселений на реализацию мероприятий по обеспечению жильем молодых семей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</si>
  <si>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</si>
  <si>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</si>
  <si>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</si>
  <si>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</si>
  <si>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</si>
  <si>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000 2 02 49999 13 0000 150</t>
  </si>
  <si>
    <t>000 2 02 35118  13 0000 150</t>
  </si>
  <si>
    <t>000 2 02 29999 13 0000 150</t>
  </si>
  <si>
    <t>000 2 02 25555 13 0000 150</t>
  </si>
  <si>
    <t>000 2 02 25497 13 0000 150</t>
  </si>
  <si>
    <t xml:space="preserve">000 2 02 20216 13 0000 150 </t>
  </si>
  <si>
    <t>000 2 02 15001 13 0000 150</t>
  </si>
  <si>
    <t>000 1 14 00000 00 0000 410</t>
  </si>
  <si>
    <t>Доходы от продажи квартир</t>
  </si>
  <si>
    <t>000 1 14 01050 13 0000 410</t>
  </si>
  <si>
    <t>Доходы от продажи квартир, находящихся в собственности городских поселений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</si>
  <si>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</si>
  <si>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</si>
  <si>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</si>
  <si>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</si>
  <si>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000 2 02 45424 13 0000 150</t>
  </si>
  <si>
    <t>000 1 14 06020 00 0000 430</t>
  </si>
  <si>
    <t>000 1 14 06025 13 0000 430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</si>
  <si>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</si>
  <si>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</si>
  <si>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</si>
  <si>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Московской области</t>
  </si>
  <si>
    <t>Исполнение бюджета городского поселения Пересвет по доходам за 2019 год</t>
  </si>
  <si>
    <t>Утверждено</t>
  </si>
  <si>
    <t>Исполнено</t>
  </si>
  <si>
    <t>% исполнения</t>
  </si>
  <si>
    <t>4</t>
  </si>
  <si>
    <t>829,9</t>
  </si>
  <si>
    <t>2579,5</t>
  </si>
  <si>
    <t>19</t>
  </si>
  <si>
    <t>3446,2</t>
  </si>
  <si>
    <t>-377,7</t>
  </si>
  <si>
    <t>4006,5</t>
  </si>
  <si>
    <t>-4452,2</t>
  </si>
  <si>
    <t>4519,1</t>
  </si>
  <si>
    <t>283,1</t>
  </si>
  <si>
    <t>1242,5</t>
  </si>
  <si>
    <t>37,7</t>
  </si>
  <si>
    <t>705,9</t>
  </si>
  <si>
    <t>1163,8</t>
  </si>
  <si>
    <t>364,6</t>
  </si>
  <si>
    <t>2328,1</t>
  </si>
  <si>
    <t>262,5</t>
  </si>
  <si>
    <t>1468,3</t>
  </si>
  <si>
    <t>86379,4</t>
  </si>
  <si>
    <t>25151,3</t>
  </si>
  <si>
    <t>000 1 16 00000 00 0000 000</t>
  </si>
  <si>
    <t>ШТРАФЫ, САНКЦИИ, ВОЗМЕЩЕНИЕ УЩЕРБА</t>
  </si>
  <si>
    <t>000 1 16 33000 00 0000 000</t>
  </si>
  <si>
    <t>Денежные взыскания (штрафы)  зп нпрушение законодательства РФ о контрактной системе в сфере закупок товаров, работ, услуг для обеспечения государственных и муниципальных нужд</t>
  </si>
  <si>
    <t>206,3</t>
  </si>
  <si>
    <t>000 1 16 33050 13 0000 140</t>
  </si>
  <si>
    <t>Денежные взыскания (штрафы)  зп нпрушение законодательства РФ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</si>
  <si>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к решению Совета депутатов </t>
  </si>
  <si>
    <t>Сергиево-Посадского городского округа</t>
  </si>
  <si>
    <t xml:space="preserve">от                       №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</si>
</sst>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0.0000"/>
    <numFmt numFmtId="176" formatCode="0.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2"/>
      <name val="Courier New"/>
      <family val="3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10"/>
      <name val="Courier New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rgb="FFFF0000"/>
      <name val="Courier New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49" fontId="45" fillId="0" borderId="0" xfId="0" applyNumberFormat="1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172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172" fontId="5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172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wrapText="1"/>
    </xf>
    <xf numFmtId="174" fontId="6" fillId="0" borderId="10" xfId="53" applyNumberFormat="1" applyFont="1" applyFill="1" applyBorder="1" applyAlignment="1">
      <alignment vertical="top" wrapText="1"/>
      <protection/>
    </xf>
    <xf numFmtId="0" fontId="5" fillId="0" borderId="10" xfId="0" applyFont="1" applyFill="1" applyBorder="1" applyAlignment="1">
      <alignment/>
    </xf>
    <xf numFmtId="172" fontId="6" fillId="0" borderId="0" xfId="0" applyNumberFormat="1" applyFont="1" applyFill="1" applyAlignment="1">
      <alignment horizontal="right"/>
    </xf>
    <xf numFmtId="173" fontId="6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74" fontId="6" fillId="0" borderId="10" xfId="53" applyNumberFormat="1" applyFont="1" applyFill="1" applyBorder="1" applyAlignment="1">
      <alignment wrapText="1"/>
      <protection/>
    </xf>
    <xf numFmtId="4" fontId="5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/>
    </xf>
    <xf numFmtId="9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49" fontId="46" fillId="0" borderId="10" xfId="0" applyNumberFormat="1" applyFont="1" applyFill="1" applyBorder="1" applyAlignment="1">
      <alignment horizontal="center" wrapText="1"/>
    </xf>
    <xf numFmtId="49" fontId="46" fillId="0" borderId="10" xfId="0" applyNumberFormat="1" applyFont="1" applyFill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tabSelected="1" view="pageBreakPreview" zoomScaleSheetLayoutView="100" zoomScalePageLayoutView="0" workbookViewId="0" topLeftCell="A49">
      <selection activeCell="H9" sqref="H9"/>
    </sheetView>
  </sheetViews>
  <sheetFormatPr defaultColWidth="9.00390625" defaultRowHeight="12.75"/>
  <cols>
    <col min="1" max="1" width="0.2421875" style="1" customWidth="1"/>
    <col min="2" max="2" width="36.75390625" style="8" customWidth="1"/>
    <col min="3" max="3" width="48.375" style="8" customWidth="1"/>
    <col min="4" max="4" width="15.625" style="8" customWidth="1"/>
    <col min="5" max="5" width="15.625" style="4" customWidth="1"/>
    <col min="6" max="6" width="15.625" style="1" customWidth="1"/>
    <col min="7" max="7" width="20.25390625" style="1" customWidth="1"/>
    <col min="8" max="16384" width="9.125" style="1" customWidth="1"/>
  </cols>
  <sheetData>
    <row r="1" spans="2:6" ht="30" customHeight="1">
      <c r="B1" s="53"/>
      <c r="D1" s="56" t="s">
        <v>70</v>
      </c>
      <c r="E1" s="56"/>
      <c r="F1" s="54"/>
    </row>
    <row r="2" spans="2:6" ht="15" customHeight="1">
      <c r="B2" s="53"/>
      <c r="C2" s="1"/>
      <c r="D2" s="56" t="s">
        <v>140</v>
      </c>
      <c r="E2" s="56"/>
      <c r="F2" s="56"/>
    </row>
    <row r="3" spans="2:6" ht="15" customHeight="1">
      <c r="B3" s="53"/>
      <c r="C3" s="1"/>
      <c r="D3" s="56" t="s">
        <v>141</v>
      </c>
      <c r="E3" s="56"/>
      <c r="F3" s="56"/>
    </row>
    <row r="4" spans="2:6" ht="15" customHeight="1">
      <c r="B4" s="53"/>
      <c r="C4" s="1"/>
      <c r="D4" s="56" t="s">
        <v>108</v>
      </c>
      <c r="E4" s="56"/>
      <c r="F4" s="56"/>
    </row>
    <row r="5" spans="2:6" ht="18" customHeight="1">
      <c r="B5" s="53"/>
      <c r="C5" s="1"/>
      <c r="D5" s="56" t="s">
        <v>142</v>
      </c>
      <c r="E5" s="56"/>
      <c r="F5" s="56"/>
    </row>
    <row r="6" spans="2:6" ht="25.5" customHeight="1">
      <c r="B6" s="55" t="s">
        <v>109</v>
      </c>
      <c r="C6" s="55"/>
      <c r="D6" s="55"/>
      <c r="E6" s="55"/>
      <c r="F6" s="55"/>
    </row>
    <row r="7" spans="3:6" ht="15.75">
      <c r="C7" s="9"/>
      <c r="D7" s="10"/>
      <c r="F7" s="10" t="s">
        <v>68</v>
      </c>
    </row>
    <row r="8" spans="2:6" s="2" customFormat="1" ht="32.25" customHeight="1">
      <c r="B8" s="11" t="s">
        <v>10</v>
      </c>
      <c r="C8" s="12" t="s">
        <v>9</v>
      </c>
      <c r="D8" s="12" t="s">
        <v>110</v>
      </c>
      <c r="E8" s="50" t="s">
        <v>111</v>
      </c>
      <c r="F8" s="51" t="s">
        <v>112</v>
      </c>
    </row>
    <row r="9" spans="2:6" s="2" customFormat="1" ht="21.75" customHeight="1">
      <c r="B9" s="11">
        <v>1</v>
      </c>
      <c r="C9" s="12">
        <v>2</v>
      </c>
      <c r="D9" s="12">
        <v>3</v>
      </c>
      <c r="E9" s="50" t="s">
        <v>113</v>
      </c>
      <c r="F9" s="51">
        <v>5</v>
      </c>
    </row>
    <row r="10" spans="2:6" s="2" customFormat="1" ht="33" customHeight="1">
      <c r="B10" s="11" t="s">
        <v>2</v>
      </c>
      <c r="C10" s="13" t="s">
        <v>8</v>
      </c>
      <c r="D10" s="14">
        <f>D11+D53</f>
        <v>169727.18</v>
      </c>
      <c r="E10" s="14">
        <f>E11+E53</f>
        <v>103473.59999999999</v>
      </c>
      <c r="F10" s="14">
        <f>E10/D10*100</f>
        <v>60.96466105193051</v>
      </c>
    </row>
    <row r="11" spans="2:6" s="2" customFormat="1" ht="33" customHeight="1">
      <c r="B11" s="15" t="s">
        <v>12</v>
      </c>
      <c r="C11" s="16" t="s">
        <v>55</v>
      </c>
      <c r="D11" s="17">
        <f>D12+D15+D20</f>
        <v>110459</v>
      </c>
      <c r="E11" s="17">
        <f>E12+E15+E20</f>
        <v>88486.7</v>
      </c>
      <c r="F11" s="14">
        <f aca="true" t="shared" si="0" ref="F11:F65">E11/D11*100</f>
        <v>80.10818493739758</v>
      </c>
    </row>
    <row r="12" spans="2:6" s="2" customFormat="1" ht="33" customHeight="1">
      <c r="B12" s="15" t="s">
        <v>69</v>
      </c>
      <c r="C12" s="16" t="s">
        <v>56</v>
      </c>
      <c r="D12" s="17">
        <f>D13+D14</f>
        <v>86617</v>
      </c>
      <c r="E12" s="17">
        <f>E13+E14</f>
        <v>77584.4</v>
      </c>
      <c r="F12" s="14">
        <f t="shared" si="0"/>
        <v>89.57179306602629</v>
      </c>
    </row>
    <row r="13" spans="2:6" ht="33" customHeight="1">
      <c r="B13" s="5" t="s">
        <v>1</v>
      </c>
      <c r="C13" s="6" t="s">
        <v>0</v>
      </c>
      <c r="D13" s="7">
        <f>36664+47453+28000-28000</f>
        <v>84117</v>
      </c>
      <c r="E13" s="7">
        <v>76754.5</v>
      </c>
      <c r="F13" s="7">
        <f t="shared" si="0"/>
        <v>91.24731029399527</v>
      </c>
    </row>
    <row r="14" spans="2:6" ht="127.5" customHeight="1">
      <c r="B14" s="5" t="s">
        <v>57</v>
      </c>
      <c r="C14" s="6" t="s">
        <v>62</v>
      </c>
      <c r="D14" s="7">
        <v>2500</v>
      </c>
      <c r="E14" s="47" t="s">
        <v>114</v>
      </c>
      <c r="F14" s="7">
        <f t="shared" si="0"/>
        <v>33.196</v>
      </c>
    </row>
    <row r="15" spans="2:6" ht="48" customHeight="1">
      <c r="B15" s="18" t="s">
        <v>30</v>
      </c>
      <c r="C15" s="19" t="s">
        <v>31</v>
      </c>
      <c r="D15" s="17">
        <f>D16+D17+D18+D19</f>
        <v>5598</v>
      </c>
      <c r="E15" s="17">
        <f>E16+E17+E18+E19</f>
        <v>5667</v>
      </c>
      <c r="F15" s="14">
        <f t="shared" si="0"/>
        <v>101.2325830653805</v>
      </c>
    </row>
    <row r="16" spans="2:6" ht="99" customHeight="1">
      <c r="B16" s="5" t="s">
        <v>47</v>
      </c>
      <c r="C16" s="6" t="s">
        <v>83</v>
      </c>
      <c r="D16" s="7">
        <v>2314</v>
      </c>
      <c r="E16" s="47" t="s">
        <v>115</v>
      </c>
      <c r="F16" s="7">
        <f t="shared" si="0"/>
        <v>111.47363872082974</v>
      </c>
    </row>
    <row r="17" spans="2:6" ht="127.5" customHeight="1">
      <c r="B17" s="5" t="s">
        <v>48</v>
      </c>
      <c r="C17" s="6" t="s">
        <v>84</v>
      </c>
      <c r="D17" s="7">
        <v>18</v>
      </c>
      <c r="E17" s="47" t="s">
        <v>116</v>
      </c>
      <c r="F17" s="7">
        <f t="shared" si="0"/>
        <v>105.55555555555556</v>
      </c>
    </row>
    <row r="18" spans="2:6" ht="113.25" customHeight="1">
      <c r="B18" s="5" t="s">
        <v>49</v>
      </c>
      <c r="C18" s="6" t="s">
        <v>85</v>
      </c>
      <c r="D18" s="7">
        <v>3585</v>
      </c>
      <c r="E18" s="47" t="s">
        <v>117</v>
      </c>
      <c r="F18" s="7">
        <f t="shared" si="0"/>
        <v>96.12831241283124</v>
      </c>
    </row>
    <row r="19" spans="2:6" ht="95.25" customHeight="1">
      <c r="B19" s="5" t="s">
        <v>50</v>
      </c>
      <c r="C19" s="6" t="s">
        <v>86</v>
      </c>
      <c r="D19" s="7">
        <v>-319</v>
      </c>
      <c r="E19" s="47" t="s">
        <v>118</v>
      </c>
      <c r="F19" s="7">
        <f t="shared" si="0"/>
        <v>118.4012539184953</v>
      </c>
    </row>
    <row r="20" spans="2:6" ht="33" customHeight="1">
      <c r="B20" s="18" t="s">
        <v>13</v>
      </c>
      <c r="C20" s="19" t="s">
        <v>14</v>
      </c>
      <c r="D20" s="37">
        <f>D21+D22</f>
        <v>18244</v>
      </c>
      <c r="E20" s="37">
        <f>E21+E22</f>
        <v>5235.3</v>
      </c>
      <c r="F20" s="14">
        <f t="shared" si="0"/>
        <v>28.696009647007237</v>
      </c>
    </row>
    <row r="21" spans="2:6" ht="65.25" customHeight="1">
      <c r="B21" s="5" t="s">
        <v>33</v>
      </c>
      <c r="C21" s="6" t="s">
        <v>34</v>
      </c>
      <c r="D21" s="22">
        <v>4093</v>
      </c>
      <c r="E21" s="48" t="s">
        <v>119</v>
      </c>
      <c r="F21" s="7">
        <f t="shared" si="0"/>
        <v>97.88663571952114</v>
      </c>
    </row>
    <row r="22" spans="2:6" ht="30.75" customHeight="1">
      <c r="B22" s="18" t="s">
        <v>15</v>
      </c>
      <c r="C22" s="19" t="s">
        <v>16</v>
      </c>
      <c r="D22" s="37">
        <f>D23+D24</f>
        <v>14151</v>
      </c>
      <c r="E22" s="37">
        <f>E23+E24</f>
        <v>1228.8000000000002</v>
      </c>
      <c r="F22" s="14">
        <f t="shared" si="0"/>
        <v>8.683485266058936</v>
      </c>
    </row>
    <row r="23" spans="2:6" ht="30.75" customHeight="1">
      <c r="B23" s="5" t="s">
        <v>58</v>
      </c>
      <c r="C23" s="6" t="s">
        <v>59</v>
      </c>
      <c r="D23" s="22">
        <v>8760</v>
      </c>
      <c r="E23" s="48" t="s">
        <v>120</v>
      </c>
      <c r="F23" s="7">
        <f t="shared" si="0"/>
        <v>-50.82420091324201</v>
      </c>
    </row>
    <row r="24" spans="2:6" ht="30.75" customHeight="1">
      <c r="B24" s="5" t="s">
        <v>60</v>
      </c>
      <c r="C24" s="6" t="s">
        <v>61</v>
      </c>
      <c r="D24" s="22">
        <v>5391</v>
      </c>
      <c r="E24" s="3">
        <v>5681</v>
      </c>
      <c r="F24" s="7">
        <f t="shared" si="0"/>
        <v>105.37933593025413</v>
      </c>
    </row>
    <row r="25" spans="2:6" ht="69.75" customHeight="1">
      <c r="B25" s="18" t="s">
        <v>17</v>
      </c>
      <c r="C25" s="19" t="s">
        <v>18</v>
      </c>
      <c r="D25" s="37">
        <f>D26+D30</f>
        <v>9363</v>
      </c>
      <c r="E25" s="37">
        <f>E26+E30</f>
        <v>8449.7</v>
      </c>
      <c r="F25" s="14">
        <f t="shared" si="0"/>
        <v>90.2456477624693</v>
      </c>
    </row>
    <row r="26" spans="2:6" ht="50.25" customHeight="1">
      <c r="B26" s="5" t="s">
        <v>19</v>
      </c>
      <c r="C26" s="6" t="s">
        <v>20</v>
      </c>
      <c r="D26" s="22">
        <f>D27+D28+D29</f>
        <v>6264.9</v>
      </c>
      <c r="E26" s="22">
        <f>E27+E28+E29</f>
        <v>6044.700000000001</v>
      </c>
      <c r="F26" s="7">
        <f t="shared" si="0"/>
        <v>96.4851793324714</v>
      </c>
    </row>
    <row r="27" spans="2:6" ht="114" customHeight="1">
      <c r="B27" s="5" t="s">
        <v>35</v>
      </c>
      <c r="C27" s="20" t="s">
        <v>36</v>
      </c>
      <c r="D27" s="22">
        <f>1965+1500</f>
        <v>3465</v>
      </c>
      <c r="E27" s="48" t="s">
        <v>121</v>
      </c>
      <c r="F27" s="7">
        <f t="shared" si="0"/>
        <v>130.42135642135645</v>
      </c>
    </row>
    <row r="28" spans="2:6" ht="142.5" customHeight="1">
      <c r="B28" s="5" t="s">
        <v>51</v>
      </c>
      <c r="C28" s="20" t="s">
        <v>52</v>
      </c>
      <c r="D28" s="22">
        <v>226.4</v>
      </c>
      <c r="E28" s="48" t="s">
        <v>122</v>
      </c>
      <c r="F28" s="7">
        <f t="shared" si="0"/>
        <v>125.04416961130742</v>
      </c>
    </row>
    <row r="29" spans="2:6" ht="48" customHeight="1">
      <c r="B29" s="5" t="s">
        <v>37</v>
      </c>
      <c r="C29" s="6" t="s">
        <v>38</v>
      </c>
      <c r="D29" s="41">
        <f>3898.2-1324.7</f>
        <v>2573.5</v>
      </c>
      <c r="E29" s="48" t="s">
        <v>123</v>
      </c>
      <c r="F29" s="7">
        <f t="shared" si="0"/>
        <v>48.2805517777346</v>
      </c>
    </row>
    <row r="30" spans="2:6" ht="112.5" customHeight="1">
      <c r="B30" s="5" t="s">
        <v>21</v>
      </c>
      <c r="C30" s="21" t="s">
        <v>22</v>
      </c>
      <c r="D30" s="40">
        <f>D31</f>
        <v>3098.1</v>
      </c>
      <c r="E30" s="40">
        <f>E31</f>
        <v>2405</v>
      </c>
      <c r="F30" s="7">
        <f t="shared" si="0"/>
        <v>77.62822375004035</v>
      </c>
    </row>
    <row r="31" spans="2:6" ht="106.5" customHeight="1">
      <c r="B31" s="5" t="s">
        <v>39</v>
      </c>
      <c r="C31" s="21" t="s">
        <v>40</v>
      </c>
      <c r="D31" s="40">
        <f>3098.1</f>
        <v>3098.1</v>
      </c>
      <c r="E31" s="40">
        <v>2405</v>
      </c>
      <c r="F31" s="7">
        <f t="shared" si="0"/>
        <v>77.62822375004035</v>
      </c>
    </row>
    <row r="32" spans="2:6" ht="46.5" customHeight="1">
      <c r="B32" s="18" t="s">
        <v>71</v>
      </c>
      <c r="C32" s="16" t="s">
        <v>72</v>
      </c>
      <c r="D32" s="39">
        <f>D33+D35</f>
        <v>55.7</v>
      </c>
      <c r="E32" s="39">
        <f>E33+E35</f>
        <v>37.7</v>
      </c>
      <c r="F32" s="14">
        <f t="shared" si="0"/>
        <v>67.68402154398564</v>
      </c>
    </row>
    <row r="33" spans="2:6" ht="16.5" customHeight="1">
      <c r="B33" s="5" t="s">
        <v>73</v>
      </c>
      <c r="C33" s="21" t="s">
        <v>74</v>
      </c>
      <c r="D33" s="40">
        <f>D34</f>
        <v>38.1</v>
      </c>
      <c r="E33" s="40" t="str">
        <f>E34</f>
        <v>37,7</v>
      </c>
      <c r="F33" s="14">
        <f t="shared" si="0"/>
        <v>98.95013123359581</v>
      </c>
    </row>
    <row r="34" spans="2:6" ht="45.75" customHeight="1">
      <c r="B34" s="5" t="s">
        <v>75</v>
      </c>
      <c r="C34" s="21" t="s">
        <v>76</v>
      </c>
      <c r="D34" s="45">
        <f>5.1+33</f>
        <v>38.1</v>
      </c>
      <c r="E34" s="47" t="s">
        <v>124</v>
      </c>
      <c r="F34" s="7">
        <f t="shared" si="0"/>
        <v>98.95013123359581</v>
      </c>
    </row>
    <row r="35" spans="2:6" ht="18" customHeight="1">
      <c r="B35" s="5" t="s">
        <v>77</v>
      </c>
      <c r="C35" s="21" t="s">
        <v>78</v>
      </c>
      <c r="D35" s="40">
        <f>D36</f>
        <v>17.6</v>
      </c>
      <c r="E35" s="40">
        <f>E36</f>
        <v>0</v>
      </c>
      <c r="F35" s="7">
        <f t="shared" si="0"/>
        <v>0</v>
      </c>
    </row>
    <row r="36" spans="2:6" ht="32.25" customHeight="1">
      <c r="B36" s="5" t="s">
        <v>79</v>
      </c>
      <c r="C36" s="21" t="s">
        <v>80</v>
      </c>
      <c r="D36" s="40">
        <v>17.6</v>
      </c>
      <c r="E36" s="47"/>
      <c r="F36" s="7">
        <f t="shared" si="0"/>
        <v>0</v>
      </c>
    </row>
    <row r="37" spans="2:7" ht="53.25" customHeight="1">
      <c r="B37" s="18" t="s">
        <v>3</v>
      </c>
      <c r="C37" s="16" t="s">
        <v>23</v>
      </c>
      <c r="D37" s="37">
        <f>D40+D42+D38+D46+D44</f>
        <v>18073.8</v>
      </c>
      <c r="E37" s="37">
        <f>E40+E42+E38+E46+E44</f>
        <v>4824.9</v>
      </c>
      <c r="F37" s="14">
        <f t="shared" si="0"/>
        <v>26.69554825216612</v>
      </c>
      <c r="G37" s="34"/>
    </row>
    <row r="38" spans="2:7" ht="30" customHeight="1">
      <c r="B38" s="5" t="s">
        <v>94</v>
      </c>
      <c r="C38" s="21" t="s">
        <v>95</v>
      </c>
      <c r="D38" s="37">
        <f>D39</f>
        <v>709.9</v>
      </c>
      <c r="E38" s="37" t="str">
        <f>E39</f>
        <v>705,9</v>
      </c>
      <c r="F38" s="14">
        <f t="shared" si="0"/>
        <v>99.43654035779687</v>
      </c>
      <c r="G38" s="34"/>
    </row>
    <row r="39" spans="2:7" ht="39.75" customHeight="1">
      <c r="B39" s="5" t="s">
        <v>96</v>
      </c>
      <c r="C39" s="21" t="s">
        <v>97</v>
      </c>
      <c r="D39" s="22">
        <f>709.9</f>
        <v>709.9</v>
      </c>
      <c r="E39" s="49" t="s">
        <v>125</v>
      </c>
      <c r="F39" s="7">
        <f t="shared" si="0"/>
        <v>99.43654035779687</v>
      </c>
      <c r="G39" s="34"/>
    </row>
    <row r="40" spans="2:7" ht="128.25" customHeight="1">
      <c r="B40" s="5" t="s">
        <v>7</v>
      </c>
      <c r="C40" s="21" t="s">
        <v>32</v>
      </c>
      <c r="D40" s="3">
        <f>D41</f>
        <v>14608.3</v>
      </c>
      <c r="E40" s="3" t="str">
        <f>E41</f>
        <v>1163,8</v>
      </c>
      <c r="F40" s="7">
        <f t="shared" si="0"/>
        <v>7.966703860134307</v>
      </c>
      <c r="G40" s="34"/>
    </row>
    <row r="41" spans="2:6" ht="123.75" customHeight="1">
      <c r="B41" s="5" t="s">
        <v>53</v>
      </c>
      <c r="C41" s="21" t="s">
        <v>54</v>
      </c>
      <c r="D41" s="22">
        <f>1163.3+15000-1400-155</f>
        <v>14608.3</v>
      </c>
      <c r="E41" s="48" t="s">
        <v>126</v>
      </c>
      <c r="F41" s="7">
        <f t="shared" si="0"/>
        <v>7.966703860134307</v>
      </c>
    </row>
    <row r="42" spans="2:6" ht="47.25" customHeight="1">
      <c r="B42" s="22" t="s">
        <v>11</v>
      </c>
      <c r="C42" s="21" t="s">
        <v>29</v>
      </c>
      <c r="D42" s="22">
        <f>D43</f>
        <v>10</v>
      </c>
      <c r="E42" s="22" t="str">
        <f>E43</f>
        <v>364,6</v>
      </c>
      <c r="F42" s="7">
        <f t="shared" si="0"/>
        <v>3646</v>
      </c>
    </row>
    <row r="43" spans="2:6" ht="66.75" customHeight="1">
      <c r="B43" s="23" t="s">
        <v>41</v>
      </c>
      <c r="C43" s="21" t="s">
        <v>42</v>
      </c>
      <c r="D43" s="22">
        <v>10</v>
      </c>
      <c r="E43" s="48" t="s">
        <v>127</v>
      </c>
      <c r="F43" s="7">
        <f t="shared" si="0"/>
        <v>3646</v>
      </c>
    </row>
    <row r="44" spans="2:6" ht="85.5" customHeight="1">
      <c r="B44" s="46" t="s">
        <v>103</v>
      </c>
      <c r="C44" s="6" t="s">
        <v>105</v>
      </c>
      <c r="D44" s="22">
        <f>D45</f>
        <v>2500</v>
      </c>
      <c r="E44" s="22" t="str">
        <f>E45</f>
        <v>2328,1</v>
      </c>
      <c r="F44" s="7">
        <f t="shared" si="0"/>
        <v>93.124</v>
      </c>
    </row>
    <row r="45" spans="2:6" ht="83.25" customHeight="1">
      <c r="B45" s="46" t="s">
        <v>104</v>
      </c>
      <c r="C45" s="6" t="s">
        <v>106</v>
      </c>
      <c r="D45" s="22">
        <v>2500</v>
      </c>
      <c r="E45" s="48" t="s">
        <v>128</v>
      </c>
      <c r="F45" s="7">
        <f t="shared" si="0"/>
        <v>93.124</v>
      </c>
    </row>
    <row r="46" spans="2:6" ht="112.5" customHeight="1">
      <c r="B46" s="23" t="s">
        <v>98</v>
      </c>
      <c r="C46" s="21" t="s">
        <v>99</v>
      </c>
      <c r="D46" s="41">
        <f>D47</f>
        <v>245.6</v>
      </c>
      <c r="E46" s="41" t="str">
        <f>E47</f>
        <v>262,5</v>
      </c>
      <c r="F46" s="14">
        <f t="shared" si="0"/>
        <v>106.88110749185668</v>
      </c>
    </row>
    <row r="47" spans="2:6" ht="125.25" customHeight="1">
      <c r="B47" s="23" t="s">
        <v>100</v>
      </c>
      <c r="C47" s="21" t="s">
        <v>101</v>
      </c>
      <c r="D47" s="41">
        <v>245.6</v>
      </c>
      <c r="E47" s="48" t="s">
        <v>129</v>
      </c>
      <c r="F47" s="7">
        <f t="shared" si="0"/>
        <v>106.88110749185668</v>
      </c>
    </row>
    <row r="48" spans="2:6" ht="37.5" customHeight="1">
      <c r="B48" s="24" t="s">
        <v>133</v>
      </c>
      <c r="C48" s="16" t="s">
        <v>134</v>
      </c>
      <c r="D48" s="52"/>
      <c r="E48" s="37" t="str">
        <f>E49</f>
        <v>206,3</v>
      </c>
      <c r="F48" s="14"/>
    </row>
    <row r="49" spans="2:6" ht="81.75" customHeight="1">
      <c r="B49" s="23" t="s">
        <v>135</v>
      </c>
      <c r="C49" s="21" t="s">
        <v>136</v>
      </c>
      <c r="D49" s="41"/>
      <c r="E49" s="22" t="str">
        <f>E50</f>
        <v>206,3</v>
      </c>
      <c r="F49" s="7"/>
    </row>
    <row r="50" spans="2:6" ht="93.75" customHeight="1">
      <c r="B50" s="23" t="s">
        <v>138</v>
      </c>
      <c r="C50" s="21" t="s">
        <v>139</v>
      </c>
      <c r="D50" s="41"/>
      <c r="E50" s="48" t="s">
        <v>137</v>
      </c>
      <c r="F50" s="7"/>
    </row>
    <row r="51" spans="2:6" ht="25.5" customHeight="1">
      <c r="B51" s="24" t="s">
        <v>27</v>
      </c>
      <c r="C51" s="16" t="s">
        <v>28</v>
      </c>
      <c r="D51" s="37">
        <f>D52</f>
        <v>31775.68</v>
      </c>
      <c r="E51" s="37" t="str">
        <f>E52</f>
        <v>1468,3</v>
      </c>
      <c r="F51" s="14">
        <f t="shared" si="0"/>
        <v>4.620829514899445</v>
      </c>
    </row>
    <row r="52" spans="2:6" ht="42.75" customHeight="1">
      <c r="B52" s="23" t="s">
        <v>43</v>
      </c>
      <c r="C52" s="21" t="s">
        <v>44</v>
      </c>
      <c r="D52" s="41">
        <v>31775.68</v>
      </c>
      <c r="E52" s="49" t="s">
        <v>130</v>
      </c>
      <c r="F52" s="7">
        <f t="shared" si="0"/>
        <v>4.620829514899445</v>
      </c>
    </row>
    <row r="53" spans="2:6" ht="29.25" customHeight="1">
      <c r="B53" s="23"/>
      <c r="C53" s="21" t="s">
        <v>24</v>
      </c>
      <c r="D53" s="22">
        <f>D25+D37+D51+D32</f>
        <v>59268.17999999999</v>
      </c>
      <c r="E53" s="22">
        <f>E25+E37+E51+E32+E48</f>
        <v>14986.9</v>
      </c>
      <c r="F53" s="7">
        <f t="shared" si="0"/>
        <v>25.28658717038384</v>
      </c>
    </row>
    <row r="54" spans="2:6" ht="15.75">
      <c r="B54" s="25" t="s">
        <v>25</v>
      </c>
      <c r="C54" s="13" t="s">
        <v>26</v>
      </c>
      <c r="D54" s="38">
        <f>D55</f>
        <v>203273.78</v>
      </c>
      <c r="E54" s="38">
        <f>E55</f>
        <v>133849.8</v>
      </c>
      <c r="F54" s="14">
        <f t="shared" si="0"/>
        <v>65.84705612302777</v>
      </c>
    </row>
    <row r="55" spans="2:6" ht="55.5" customHeight="1">
      <c r="B55" s="26" t="s">
        <v>5</v>
      </c>
      <c r="C55" s="27" t="s">
        <v>6</v>
      </c>
      <c r="D55" s="37">
        <f>SUM(D56:D64)</f>
        <v>203273.78</v>
      </c>
      <c r="E55" s="37">
        <f>E56+E57+E59+E60+E61+E62+E64</f>
        <v>133849.8</v>
      </c>
      <c r="F55" s="14">
        <f t="shared" si="0"/>
        <v>65.84705612302777</v>
      </c>
    </row>
    <row r="56" spans="2:6" ht="34.5" customHeight="1">
      <c r="B56" s="28" t="s">
        <v>93</v>
      </c>
      <c r="C56" s="29" t="s">
        <v>45</v>
      </c>
      <c r="D56" s="22">
        <f>392+1726+563</f>
        <v>2681</v>
      </c>
      <c r="E56" s="22">
        <f>392+1726+563</f>
        <v>2681</v>
      </c>
      <c r="F56" s="7">
        <f t="shared" si="0"/>
        <v>100</v>
      </c>
    </row>
    <row r="57" spans="2:6" ht="124.5" customHeight="1">
      <c r="B57" s="28" t="s">
        <v>92</v>
      </c>
      <c r="C57" s="29" t="s">
        <v>67</v>
      </c>
      <c r="D57" s="22">
        <f>8850-88</f>
        <v>8762</v>
      </c>
      <c r="E57" s="22">
        <f>8850-88</f>
        <v>8762</v>
      </c>
      <c r="F57" s="7">
        <f t="shared" si="0"/>
        <v>100</v>
      </c>
    </row>
    <row r="58" spans="2:6" ht="63" customHeight="1" hidden="1">
      <c r="B58" s="28" t="s">
        <v>66</v>
      </c>
      <c r="C58" s="30" t="s">
        <v>65</v>
      </c>
      <c r="D58" s="22">
        <v>0</v>
      </c>
      <c r="E58" s="49"/>
      <c r="F58" s="7" t="e">
        <f t="shared" si="0"/>
        <v>#DIV/0!</v>
      </c>
    </row>
    <row r="59" spans="2:6" ht="48.75" customHeight="1">
      <c r="B59" s="28" t="s">
        <v>91</v>
      </c>
      <c r="C59" s="35" t="s">
        <v>81</v>
      </c>
      <c r="D59" s="22">
        <f>2712.1+0.6</f>
        <v>2712.7</v>
      </c>
      <c r="E59" s="22">
        <f>2712.1</f>
        <v>2712.1</v>
      </c>
      <c r="F59" s="7">
        <f t="shared" si="0"/>
        <v>99.9778818151657</v>
      </c>
    </row>
    <row r="60" spans="2:6" ht="76.5" customHeight="1">
      <c r="B60" s="28" t="s">
        <v>90</v>
      </c>
      <c r="C60" s="35" t="s">
        <v>82</v>
      </c>
      <c r="D60" s="22">
        <f>771.2+115985.79-35.59-12294.06-4098.01</f>
        <v>100329.33</v>
      </c>
      <c r="E60" s="49" t="s">
        <v>131</v>
      </c>
      <c r="F60" s="7">
        <f t="shared" si="0"/>
        <v>86.09586050260675</v>
      </c>
    </row>
    <row r="61" spans="2:6" ht="34.5" customHeight="1">
      <c r="B61" s="28" t="s">
        <v>89</v>
      </c>
      <c r="C61" s="29" t="s">
        <v>63</v>
      </c>
      <c r="D61" s="22">
        <v>26340.75</v>
      </c>
      <c r="E61" s="49" t="s">
        <v>132</v>
      </c>
      <c r="F61" s="7">
        <f t="shared" si="0"/>
        <v>95.48437307214107</v>
      </c>
    </row>
    <row r="62" spans="2:6" ht="60.75">
      <c r="B62" s="28" t="s">
        <v>88</v>
      </c>
      <c r="C62" s="29" t="s">
        <v>46</v>
      </c>
      <c r="D62" s="22">
        <v>948</v>
      </c>
      <c r="E62" s="22">
        <v>711</v>
      </c>
      <c r="F62" s="7">
        <f t="shared" si="0"/>
        <v>75</v>
      </c>
    </row>
    <row r="63" spans="2:6" ht="105.75">
      <c r="B63" s="28" t="s">
        <v>102</v>
      </c>
      <c r="C63" s="29" t="s">
        <v>107</v>
      </c>
      <c r="D63" s="22">
        <v>60000</v>
      </c>
      <c r="E63" s="49"/>
      <c r="F63" s="7">
        <f t="shared" si="0"/>
        <v>0</v>
      </c>
    </row>
    <row r="64" spans="2:6" ht="45.75">
      <c r="B64" s="28" t="s">
        <v>87</v>
      </c>
      <c r="C64" s="29" t="s">
        <v>64</v>
      </c>
      <c r="D64" s="22">
        <f>1300+200</f>
        <v>1500</v>
      </c>
      <c r="E64" s="22">
        <v>7453</v>
      </c>
      <c r="F64" s="7">
        <f t="shared" si="0"/>
        <v>496.8666666666667</v>
      </c>
    </row>
    <row r="65" spans="2:6" ht="27" customHeight="1">
      <c r="B65" s="25"/>
      <c r="C65" s="31" t="s">
        <v>4</v>
      </c>
      <c r="D65" s="36">
        <f>D11+D53+D54</f>
        <v>373000.95999999996</v>
      </c>
      <c r="E65" s="36">
        <f>E10+E54</f>
        <v>237323.39999999997</v>
      </c>
      <c r="F65" s="14">
        <f t="shared" si="0"/>
        <v>63.62541265309344</v>
      </c>
    </row>
    <row r="66" ht="15.75">
      <c r="D66" s="32"/>
    </row>
    <row r="67" ht="15.75">
      <c r="D67" s="33"/>
    </row>
    <row r="68" ht="15" customHeight="1">
      <c r="D68" s="42"/>
    </row>
    <row r="69" spans="3:4" ht="15.75">
      <c r="C69" s="43"/>
      <c r="D69" s="44"/>
    </row>
    <row r="70" ht="15.75">
      <c r="D70" s="33"/>
    </row>
    <row r="71" ht="15" customHeight="1">
      <c r="D71" s="42"/>
    </row>
    <row r="72" ht="15.75">
      <c r="D72" s="42"/>
    </row>
    <row r="74" ht="15" customHeight="1">
      <c r="D74" s="42"/>
    </row>
    <row r="109" ht="14.25" customHeight="1"/>
    <row r="110" ht="0.75" customHeight="1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2.25" customHeight="1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0.75" customHeight="1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0.75" customHeight="1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0.75" customHeight="1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0.75" customHeight="1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0.75" customHeight="1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2.25" customHeight="1" hidden="1"/>
    <row r="261" ht="15.75" hidden="1"/>
    <row r="262" ht="15.75" hidden="1"/>
    <row r="263" ht="15.75" hidden="1"/>
    <row r="264" ht="15.75" hidden="1"/>
    <row r="265" ht="15.75" hidden="1"/>
    <row r="266" ht="0.75" customHeight="1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0.75" customHeight="1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8" customHeight="1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0.75" customHeight="1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2.25" customHeight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0.75" customHeight="1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</sheetData>
  <sheetProtection/>
  <mergeCells count="6">
    <mergeCell ref="B6:F6"/>
    <mergeCell ref="D1:E1"/>
    <mergeCell ref="D2:F2"/>
    <mergeCell ref="D3:F3"/>
    <mergeCell ref="D4:F4"/>
    <mergeCell ref="D5:F5"/>
  </mergeCells>
  <printOptions/>
  <pageMargins left="0.7480314960629921" right="0.7480314960629921" top="0.984251968503937" bottom="0.8661417322834646" header="0.5118110236220472" footer="0.5118110236220472"/>
  <pageSetup firstPageNumber="8" useFirstPageNumber="1" horizontalDpi="600" verticalDpi="600" orientation="portrait" paperSize="9" scale="61" r:id="rId1"/>
  <headerFooter alignWithMargins="0">
    <oddFooter>&amp;L42/мз&amp;C&amp;Ь&amp;Ф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2020-06-30T09:03:38Z</cp:lastPrinted>
  <dcterms:created xsi:type="dcterms:W3CDTF">2004-01-05T10:01:36Z</dcterms:created>
  <dcterms:modified xsi:type="dcterms:W3CDTF">2020-06-30T09:03:39Z</dcterms:modified>
  <cp:category/>
  <cp:version/>
  <cp:contentType/>
  <cp:contentStatus/>
</cp:coreProperties>
</file>