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2021-2023" sheetId="1" r:id="rId1"/>
  </sheets>
  <definedNames>
    <definedName name="_xlnm._FilterDatabase" localSheetId="0" hidden="1">'2021-2023'!$A$13:$K$127</definedName>
    <definedName name="_xlnm.Print_Titles" localSheetId="0">'2021-2023'!$11:$13</definedName>
    <definedName name="_xlnm.Print_Area" localSheetId="0">'2021-2023'!$A$1:$E$128</definedName>
  </definedNames>
  <calcPr fullCalcOnLoad="1"/>
</workbook>
</file>

<file path=xl/sharedStrings.xml><?xml version="1.0" encoding="utf-8"?>
<sst xmlns="http://schemas.openxmlformats.org/spreadsheetml/2006/main" count="193" uniqueCount="192">
  <si>
    <t>Налог на доходы  физических лиц</t>
  </si>
  <si>
    <t>НАЛОГИ НА СОВОКУПНЫЙ ДОХОД</t>
  </si>
  <si>
    <t>Единый налог на вмененный доход для отдельных видов деятельности</t>
  </si>
  <si>
    <t>000 1 05 00000 00 0000 000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</si>
  <si>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</si>
  <si>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</si>
  <si>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</si>
  <si>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</si>
  <si>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</si>
  <si>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</si>
  <si>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>Плата за негативное воздействие на окружающую среду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</si>
  <si>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</si>
  <si>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</si>
  <si>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</si>
  <si>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</si>
  <si>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</si>
  <si>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</si>
  <si>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НАЛОГОВЫЕ ДОХОДЫ</t>
  </si>
  <si>
    <t>НЕНАЛОГОВЫЕ ДОХОДЫ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</si>
  <si>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</si>
  <si>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</si>
  <si>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</si>
  <si>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</si>
  <si>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</si>
  <si>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</si>
  <si>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</si>
  <si>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</si>
  <si>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</si>
  <si>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</si>
  <si>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</si>
  <si>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</si>
  <si>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>Приложение №1</t>
  </si>
  <si>
    <t xml:space="preserve">Сергиево-Посадского </t>
  </si>
  <si>
    <t>Московской области</t>
  </si>
  <si>
    <t>к решению Совета депутатов</t>
  </si>
  <si>
    <t>тыс.руб.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</si>
  <si>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</si>
  <si>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</si>
  <si>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Акцизы по подакцизным товарам (продукции), производимым на территории Российской Федерации</t>
  </si>
  <si>
    <t xml:space="preserve">  000 2 02 30000 00 0000 150</t>
  </si>
  <si>
    <t xml:space="preserve">  000 2 02 20000 00 0000 150</t>
  </si>
  <si>
    <t>Иные межбюджетные трансферты</t>
  </si>
  <si>
    <t>000 2 02 40000 00 0000 150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</si>
  <si>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</si>
  <si>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</si>
  <si>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</si>
  <si>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</si>
  <si>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000 1 17 00000 00 0000 000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</si>
  <si>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</si>
  <si>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</si>
  <si>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</si>
  <si>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</si>
  <si>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</si>
  <si>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000 1 11 09044 04 0000 120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</si>
  <si>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</si>
  <si>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</si>
  <si>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929 202 25466 04 0000 150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</si>
  <si>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</si>
  <si>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929 2 02 29999 04 0000 150</t>
  </si>
  <si>
    <t>929 2 02 27112 04 0000 150</t>
  </si>
  <si>
    <t>929 2 02 25497 04 0000 150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</si>
  <si>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</si>
  <si>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929 202 25242 04 0000 150</t>
  </si>
  <si>
    <t>929 2 02 20216 04 0000 150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</si>
  <si>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</si>
  <si>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929 202 25169 04 0000 150</t>
  </si>
  <si>
    <t>929 2 02 25555 04 0000 150</t>
  </si>
  <si>
    <t>929 2 02 30024 04 0000 150</t>
  </si>
  <si>
    <t xml:space="preserve">Субвенции бюджетам городских округов на выполнение передаваемых полномочий субъектов Российской Федерации
</t>
  </si>
  <si>
    <t>929 2 02 30029 04 0000 150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</si>
  <si>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</si>
  <si>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929 2 02 39999 04 0000 150</t>
  </si>
  <si>
    <t>929 2 02 30022 04 0000 150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</si>
  <si>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</si>
  <si>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929 202 35082 04 0000 150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</si>
  <si>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</si>
  <si>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929 202 35176 04 0000 150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</si>
  <si>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
</t>
  </si>
  <si>
    <t>929 2 02 35120 04 0000 150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</si>
  <si>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</si>
  <si>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929 202 35469 04 0000 150</t>
  </si>
  <si>
    <t xml:space="preserve">Субвенции бюджетам городских округов на проведение Всероссийской переписи населения 2020 года
</t>
  </si>
  <si>
    <t>929 2 02 20302 04 0000 150</t>
  </si>
  <si>
    <t>929 2 02 49999 04 0000 150</t>
  </si>
  <si>
    <t>Прочие межбюджетные трансферты, передаваемые бюджетам городских округов</t>
  </si>
  <si>
    <t>городского округа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</si>
  <si>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</si>
  <si>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ШТРАФЫ, САНКЦИИ, ВОЗМЕЩЕНИЕ УЩЕРБА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</si>
  <si>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</si>
  <si>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</si>
  <si>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000 2 02 15001 04 0000 150</t>
  </si>
  <si>
    <t>Дотации бюджетам городских округов на выравнивание бюджетной обеспеченности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</si>
  <si>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</si>
  <si>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182 1 01 02000 01 0000 110</t>
  </si>
  <si>
    <t>182 101 02040 01 0000 110</t>
  </si>
  <si>
    <t>100 1 03 02000 01 0000 110</t>
  </si>
  <si>
    <t>182 1 05 01000 00 0000 110</t>
  </si>
  <si>
    <t xml:space="preserve">182 1 05 02000 02 0000 110 </t>
  </si>
  <si>
    <t>182 105 04020 02 0000 110</t>
  </si>
  <si>
    <t>182 1 06 01000 00 0000 110</t>
  </si>
  <si>
    <t>182 1 06 06000 00 0000 110</t>
  </si>
  <si>
    <t>182  108 03010 01 0000 110</t>
  </si>
  <si>
    <t>929  108 07150 01 0000 110</t>
  </si>
  <si>
    <t>929 1 11 05012 04 0000 120</t>
  </si>
  <si>
    <t>929 1 11 05024 04 0000 120</t>
  </si>
  <si>
    <t>929 1 11 05074 04 0000 120</t>
  </si>
  <si>
    <t>048 1 12 01000 01 0000 120</t>
  </si>
  <si>
    <t>929 1 13 01994 04 0000 130</t>
  </si>
  <si>
    <t>929 1 14 02043 04 0000 410</t>
  </si>
  <si>
    <t>929 1 14 06012 04 0000 430</t>
  </si>
  <si>
    <t>929 1 14 06312 04 0000 430</t>
  </si>
  <si>
    <t xml:space="preserve">929 1 16 00000 00 0000 000 </t>
  </si>
  <si>
    <t>Прочие неналоговые доходы бюджетов городских округов</t>
  </si>
  <si>
    <t>929 1 17 05040 04 0000 180</t>
  </si>
  <si>
    <t>Налог, взимаемый в связи с применением упрощенной системы налогообложения</t>
  </si>
  <si>
    <t>Плановый период</t>
  </si>
  <si>
    <t>2022 год</t>
  </si>
  <si>
    <t>2021 год</t>
  </si>
  <si>
    <t xml:space="preserve"> 929 202 25210 04 0000 150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</si>
  <si>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</si>
  <si>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929 2 02 35135 04 0000 150</t>
  </si>
  <si>
    <t>2023 год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</si>
  <si>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</si>
  <si>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929 2 02 25304 04 0000 150</t>
  </si>
  <si>
    <t>929 2 02 25519 04 0000 150</t>
  </si>
  <si>
    <t>Субсидия бюджетам городских округов на поддержку отрасли культуры</t>
  </si>
  <si>
    <t>Субсидии бюджетам городских округов на обеспечение комплексного развития сельских территорий</t>
  </si>
  <si>
    <t>929 2 02 25567 04 0000 150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</si>
  <si>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</si>
  <si>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929 2 02 25027 04 0000 150</t>
  </si>
  <si>
    <t>Единый сельскохозяйственный  налог</t>
  </si>
  <si>
    <t xml:space="preserve">000 1 05 03000 01 0000 110 </t>
  </si>
  <si>
    <t>929 1 11 09080 04 0000 120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</si>
  <si>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</si>
  <si>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929 1 13 02994 00 0000 130</t>
  </si>
  <si>
    <r>
      <t xml:space="preserve">Прочие субсидии бюджетам городских округов, </t>
    </r>
    <r>
      <rPr>
        <sz val="12"/>
        <rFont val="Times New Roman"/>
        <family val="1"/>
      </rPr>
      <t>в том числе</t>
    </r>
    <r>
      <rPr>
        <b/>
        <sz val="12"/>
        <rFont val="Times New Roman"/>
        <family val="1"/>
      </rPr>
      <t xml:space="preserve">
</t>
    </r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</si>
  <si>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</si>
  <si>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Московской области 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</si>
  <si>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</si>
  <si>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</si>
  <si>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</si>
  <si>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 xml:space="preserve">Субсидии бюджетам муниципальных образований Московской области на реализацию мероприятий по улучшению жилищных условий многодетных семей </t>
  </si>
  <si>
    <t>Субсидии бюджетам муниципальных образований Московской области на рекультивацию полигонов твердых коммунальных отходов</t>
  </si>
  <si>
    <t xml:space="preserve"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</si>
  <si>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</si>
  <si>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</si>
  <si>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</si>
  <si>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  на ремонт подъездов в многоквартирных домах</t>
  </si>
  <si>
    <t>Субсидии бюджетам муниципальных образований Московской области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</si>
  <si>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</si>
  <si>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</si>
  <si>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</si>
  <si>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</si>
  <si>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Прочие субвенции бюджетам городских округов, в том числе:</t>
  </si>
  <si>
    <r>
  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бюджетов,</t>
    </r>
    <r>
      <rPr>
        <i/>
        <sz val="12"/>
        <rFont val="Times New Roman"/>
        <family val="1"/>
      </rPr>
      <t xml:space="preserve"> в том числе:</t>
    </r>
  </si>
  <si>
    <t>Субсидии бюджетам муниципальных образований Московской области на реализацию мероприятий по обеспечению устойчивого сокращения непригодного для проживания жилищного фонда *</t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</si>
  <si>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</si>
  <si>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>Субсидии бюджетам муниципальных образований Московской области на обеспечение мероприятий по переселению граждан из аварийного жилищного фонда (Адресная программа МО на 2016-2021 годы)</t>
  </si>
  <si>
    <r>
      <t xml:space="preserve">Субсидии бюджетам городских округов на реализацию программ формирования современной городской среды, </t>
    </r>
    <r>
      <rPr>
        <i/>
        <sz val="12"/>
        <rFont val="Times New Roman"/>
        <family val="1"/>
      </rPr>
      <t>в том числе:</t>
    </r>
    <r>
      <rPr>
        <sz val="12"/>
        <rFont val="Times New Roman"/>
        <family val="1"/>
      </rPr>
      <t xml:space="preserve">
</t>
    </r>
  </si>
  <si>
    <t>Субсидии бюджетам муниципальных образований Московской области  на реализацию программ формирования современной городской среды в части благоустройства общественных территорий</t>
  </si>
  <si>
    <t>Субсидии бюджетам муниципальных образований Московской области  на  благоустройство общественных территорий в малых городах и исторических поселениях победителях Всеросийского конкурса лучших проектов создания комфортной городской среды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</si>
  <si>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(Министерству физической культуры и спорта МО)</t>
  </si>
  <si>
    <t xml:space="preserve">Субсидии бюджетам муниципальных образований Московской области на строительство и реконструкцию объектов коммунальной инфраструктуры </t>
  </si>
  <si>
    <t xml:space="preserve">Субсидии бюджетам муниципальных образований Московской области на строительство (реконструкцию) канализационных коллекторов, канализационных насосных станций </t>
  </si>
  <si>
    <t>Субсидии бюджетам муниципальных образований Московской области на проектирование и строительство дошкольных образовательных организаций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</si>
  <si>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</si>
  <si>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t>Субсидии бюджетам муниципальных образований Московской области на подготовку основания, приобретение и установку плоскостных спортивных сооружений в муниципальных образованиях Московской области</t>
  </si>
  <si>
    <r>
      <t xml:space="preserve">Субсидии бюджетам городских округов на софинансирование капитальных вложений в объекты муниципальной собственности, </t>
    </r>
    <r>
      <rPr>
        <i/>
        <sz val="12"/>
        <rFont val="Times New Roman"/>
        <family val="1"/>
      </rPr>
      <t>в том числе:</t>
    </r>
    <r>
      <rPr>
        <sz val="12"/>
        <rFont val="Times New Roman"/>
        <family val="1"/>
      </rPr>
      <t xml:space="preserve">
</t>
    </r>
  </si>
  <si>
    <t>Поступление доходов в бюджет Сергиево-Посадского городского округа Московской области 
на 2021 год и на плановый период 2022 и 2023 годов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</si>
  <si>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</si>
  <si>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</si>
  <si>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Субвенции бюджетам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</si>
  <si>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из бюджета Московской области бюджетам муниципальных образований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</si>
  <si>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</si>
  <si>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</si>
  <si>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</si>
  <si>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</si>
  <si>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</si>
  <si>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
осуществления государственных полномочий Московской области в области земельных отношений</t>
  </si>
  <si>
    <t>Субсидии бюджетам муниципальных образований Московской области на строительство и реконструкцию объектов очистки сточных вод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</si>
  <si>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«Светлый город»</t>
  </si>
  <si>
    <t>Субсидии бюджетам муниципальных образований Московской области на ремонт дворовых территорий</t>
  </si>
  <si>
    <t>обустройство и установку детских игровых площадок на территории муниципальных образований Московской области</t>
  </si>
  <si>
    <t>15164,41+1</t>
  </si>
  <si>
    <t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</si>
  <si>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Субсидии бюджетам муниципальных образований Московской области на 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</si>
  <si>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r>
  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,</t>
    </r>
    <r>
      <rPr>
        <i/>
        <sz val="12"/>
        <rFont val="Times New Roman"/>
        <family val="1"/>
      </rPr>
      <t xml:space="preserve"> в том числе:</t>
    </r>
  </si>
  <si>
    <t>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(Министерству культуры МО)</t>
  </si>
  <si>
    <t xml:space="preserve"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</si>
  <si>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</si>
  <si>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</si>
  <si>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от 17.12.2020 № 30/01-МЗ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</si>
</sst>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  <numFmt numFmtId="179" formatCode="#,##0.000"/>
    <numFmt numFmtId="180" formatCode="#,##0_р_."/>
    <numFmt numFmtId="181" formatCode="#,##0.00\ &quot;₽&quot;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i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8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4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center" wrapText="1"/>
    </xf>
    <xf numFmtId="172" fontId="5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justify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Fill="1" applyAlignment="1">
      <alignment horizontal="left"/>
    </xf>
    <xf numFmtId="4" fontId="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9"/>
  <sheetViews>
    <sheetView tabSelected="1" view="pageBreakPreview" zoomScale="75" zoomScaleNormal="75" zoomScaleSheetLayoutView="75" workbookViewId="0" topLeftCell="A2">
      <selection activeCell="A9" sqref="A9:E9"/>
    </sheetView>
  </sheetViews>
  <sheetFormatPr defaultColWidth="9.00390625" defaultRowHeight="12.75"/>
  <cols>
    <col min="1" max="1" width="32.625" style="7" customWidth="1"/>
    <col min="2" max="2" width="65.00390625" style="1" customWidth="1"/>
    <col min="3" max="3" width="22.00390625" style="1" customWidth="1"/>
    <col min="4" max="4" width="21.75390625" style="1" customWidth="1"/>
    <col min="5" max="5" width="22.625" style="1" customWidth="1"/>
    <col min="6" max="6" width="45.625" style="1" customWidth="1"/>
    <col min="7" max="7" width="35.375" style="1" customWidth="1"/>
    <col min="8" max="8" width="34.75390625" style="1" customWidth="1"/>
    <col min="9" max="9" width="24.75390625" style="1" customWidth="1"/>
    <col min="10" max="16384" width="9.125" style="1" customWidth="1"/>
  </cols>
  <sheetData>
    <row r="2" ht="15.75">
      <c r="D2" s="11" t="s">
        <v>31</v>
      </c>
    </row>
    <row r="3" ht="15.75">
      <c r="D3" s="11" t="s">
        <v>34</v>
      </c>
    </row>
    <row r="4" ht="15.75">
      <c r="D4" s="11" t="s">
        <v>32</v>
      </c>
    </row>
    <row r="5" ht="15.75">
      <c r="D5" s="11" t="s">
        <v>85</v>
      </c>
    </row>
    <row r="6" ht="15.75">
      <c r="D6" s="11" t="s">
        <v>33</v>
      </c>
    </row>
    <row r="7" ht="15.75">
      <c r="D7" s="1" t="s">
        <v>191</v>
      </c>
    </row>
    <row r="8" spans="1:3" ht="13.5" customHeight="1">
      <c r="A8" s="2"/>
      <c r="B8" s="10"/>
      <c r="C8" s="10"/>
    </row>
    <row r="9" spans="1:5" ht="37.5" customHeight="1">
      <c r="A9" s="70" t="s">
        <v>168</v>
      </c>
      <c r="B9" s="70"/>
      <c r="C9" s="70"/>
      <c r="D9" s="70"/>
      <c r="E9" s="70"/>
    </row>
    <row r="10" spans="2:5" ht="17.25" customHeight="1">
      <c r="B10" s="4"/>
      <c r="C10" s="8"/>
      <c r="E10" s="8" t="s">
        <v>35</v>
      </c>
    </row>
    <row r="11" spans="1:5" ht="28.5" customHeight="1">
      <c r="A11" s="73" t="s">
        <v>15</v>
      </c>
      <c r="B11" s="73" t="s">
        <v>14</v>
      </c>
      <c r="C11" s="73" t="s">
        <v>117</v>
      </c>
      <c r="D11" s="71" t="s">
        <v>115</v>
      </c>
      <c r="E11" s="71"/>
    </row>
    <row r="12" spans="1:5" s="3" customFormat="1" ht="31.5" customHeight="1">
      <c r="A12" s="73"/>
      <c r="B12" s="73"/>
      <c r="C12" s="73"/>
      <c r="D12" s="15" t="s">
        <v>116</v>
      </c>
      <c r="E12" s="15" t="s">
        <v>121</v>
      </c>
    </row>
    <row r="13" spans="1:5" s="3" customFormat="1" ht="18" customHeight="1">
      <c r="A13" s="14">
        <v>1</v>
      </c>
      <c r="B13" s="14">
        <v>2</v>
      </c>
      <c r="C13" s="14">
        <v>3</v>
      </c>
      <c r="D13" s="15">
        <v>4</v>
      </c>
      <c r="E13" s="15">
        <v>5</v>
      </c>
    </row>
    <row r="14" spans="1:5" s="3" customFormat="1" ht="42" customHeight="1">
      <c r="A14" s="14"/>
      <c r="B14" s="16" t="s">
        <v>19</v>
      </c>
      <c r="C14" s="43">
        <f>C15+C31</f>
        <v>5170349</v>
      </c>
      <c r="D14" s="43">
        <f>D15+D31</f>
        <v>4716720</v>
      </c>
      <c r="E14" s="43">
        <f>E15+E31</f>
        <v>4755578</v>
      </c>
    </row>
    <row r="15" spans="1:5" s="3" customFormat="1" ht="33" customHeight="1">
      <c r="A15" s="14" t="s">
        <v>6</v>
      </c>
      <c r="B15" s="16" t="s">
        <v>17</v>
      </c>
      <c r="C15" s="43">
        <f>C16+C19+C20+C28+C25</f>
        <v>4666065</v>
      </c>
      <c r="D15" s="43">
        <f>D16+D19+D20+D28+D25</f>
        <v>4211363</v>
      </c>
      <c r="E15" s="43">
        <f>E16+E19+E20+E28+E25</f>
        <v>4244996</v>
      </c>
    </row>
    <row r="16" spans="1:5" ht="33" customHeight="1">
      <c r="A16" s="17" t="s">
        <v>36</v>
      </c>
      <c r="B16" s="16" t="s">
        <v>0</v>
      </c>
      <c r="C16" s="43">
        <f>C17+C18</f>
        <v>3229324</v>
      </c>
      <c r="D16" s="43">
        <f>D17+D18</f>
        <v>2734965</v>
      </c>
      <c r="E16" s="43">
        <f>E17+E18</f>
        <v>2673999</v>
      </c>
    </row>
    <row r="17" spans="1:6" ht="33" customHeight="1">
      <c r="A17" s="18" t="s">
        <v>93</v>
      </c>
      <c r="B17" s="19" t="s">
        <v>0</v>
      </c>
      <c r="C17" s="30">
        <f>864790+2364534-104550</f>
        <v>3124774</v>
      </c>
      <c r="D17" s="44">
        <f>906876+1828089-80843</f>
        <v>2654122</v>
      </c>
      <c r="E17" s="44">
        <f>950406+1723593-76223</f>
        <v>2597776</v>
      </c>
      <c r="F17" s="50"/>
    </row>
    <row r="18" spans="1:8" ht="120" customHeight="1">
      <c r="A18" s="18" t="s">
        <v>94</v>
      </c>
      <c r="B18" s="19" t="s">
        <v>37</v>
      </c>
      <c r="C18" s="30">
        <v>104550</v>
      </c>
      <c r="D18" s="45">
        <v>80843</v>
      </c>
      <c r="E18" s="45">
        <v>76223</v>
      </c>
      <c r="F18" s="51"/>
      <c r="G18" s="5"/>
      <c r="H18" s="5"/>
    </row>
    <row r="19" spans="1:5" ht="53.25" customHeight="1">
      <c r="A19" s="17" t="s">
        <v>95</v>
      </c>
      <c r="B19" s="16" t="s">
        <v>38</v>
      </c>
      <c r="C19" s="46">
        <v>90896</v>
      </c>
      <c r="D19" s="46">
        <v>87409</v>
      </c>
      <c r="E19" s="46">
        <v>86709</v>
      </c>
    </row>
    <row r="20" spans="1:5" ht="28.5" customHeight="1">
      <c r="A20" s="17" t="s">
        <v>3</v>
      </c>
      <c r="B20" s="16" t="s">
        <v>1</v>
      </c>
      <c r="C20" s="47">
        <f>C21+C22+C24</f>
        <v>686058</v>
      </c>
      <c r="D20" s="47">
        <f>D21+D22+D24+D23</f>
        <v>721408</v>
      </c>
      <c r="E20" s="47">
        <f>E21+E22+E24+E23</f>
        <v>807847</v>
      </c>
    </row>
    <row r="21" spans="1:6" ht="42" customHeight="1">
      <c r="A21" s="20" t="s">
        <v>96</v>
      </c>
      <c r="B21" s="19" t="s">
        <v>114</v>
      </c>
      <c r="C21" s="39">
        <v>567793</v>
      </c>
      <c r="D21" s="48">
        <v>621516</v>
      </c>
      <c r="E21" s="48">
        <v>702013</v>
      </c>
      <c r="F21" s="50"/>
    </row>
    <row r="22" spans="1:6" ht="48" customHeight="1">
      <c r="A22" s="18" t="s">
        <v>97</v>
      </c>
      <c r="B22" s="19" t="s">
        <v>2</v>
      </c>
      <c r="C22" s="39">
        <v>25882</v>
      </c>
      <c r="D22" s="44">
        <v>0</v>
      </c>
      <c r="E22" s="48">
        <v>0</v>
      </c>
      <c r="F22" s="50"/>
    </row>
    <row r="23" spans="1:6" ht="42.75" customHeight="1">
      <c r="A23" s="18" t="s">
        <v>131</v>
      </c>
      <c r="B23" s="19" t="s">
        <v>130</v>
      </c>
      <c r="C23" s="39">
        <v>0</v>
      </c>
      <c r="D23" s="44">
        <v>962</v>
      </c>
      <c r="E23" s="48">
        <v>2090</v>
      </c>
      <c r="F23" s="50"/>
    </row>
    <row r="24" spans="1:6" ht="60" customHeight="1">
      <c r="A24" s="21" t="s">
        <v>98</v>
      </c>
      <c r="B24" s="19" t="s">
        <v>23</v>
      </c>
      <c r="C24" s="39">
        <v>92383</v>
      </c>
      <c r="D24" s="44">
        <v>98930</v>
      </c>
      <c r="E24" s="44">
        <v>103744</v>
      </c>
      <c r="F24" s="50"/>
    </row>
    <row r="25" spans="1:5" ht="32.25" customHeight="1">
      <c r="A25" s="22" t="s">
        <v>43</v>
      </c>
      <c r="B25" s="16" t="s">
        <v>44</v>
      </c>
      <c r="C25" s="47">
        <f>C26+C27</f>
        <v>622380</v>
      </c>
      <c r="D25" s="47">
        <f>D26+D27</f>
        <v>628730</v>
      </c>
      <c r="E25" s="47">
        <f>E26+E27</f>
        <v>636036</v>
      </c>
    </row>
    <row r="26" spans="1:5" ht="31.5" customHeight="1">
      <c r="A26" s="21" t="s">
        <v>99</v>
      </c>
      <c r="B26" s="19" t="s">
        <v>45</v>
      </c>
      <c r="C26" s="39">
        <v>139091</v>
      </c>
      <c r="D26" s="44">
        <v>146053</v>
      </c>
      <c r="E26" s="44">
        <v>153359</v>
      </c>
    </row>
    <row r="27" spans="1:6" ht="38.25" customHeight="1">
      <c r="A27" s="21" t="s">
        <v>100</v>
      </c>
      <c r="B27" s="19" t="s">
        <v>46</v>
      </c>
      <c r="C27" s="39">
        <f>533585-50296</f>
        <v>483289</v>
      </c>
      <c r="D27" s="44">
        <f>532973-50296</f>
        <v>482677</v>
      </c>
      <c r="E27" s="44">
        <f>532973-50296</f>
        <v>482677</v>
      </c>
      <c r="F27" s="50"/>
    </row>
    <row r="28" spans="1:5" ht="33" customHeight="1">
      <c r="A28" s="17" t="s">
        <v>9</v>
      </c>
      <c r="B28" s="16" t="s">
        <v>8</v>
      </c>
      <c r="C28" s="47">
        <f>C29+C30</f>
        <v>37407</v>
      </c>
      <c r="D28" s="47">
        <f>D29+D30</f>
        <v>38851</v>
      </c>
      <c r="E28" s="47">
        <f>E29+E30</f>
        <v>40405</v>
      </c>
    </row>
    <row r="29" spans="1:5" ht="79.5" customHeight="1">
      <c r="A29" s="18" t="s">
        <v>101</v>
      </c>
      <c r="B29" s="19" t="s">
        <v>16</v>
      </c>
      <c r="C29" s="39">
        <v>37357</v>
      </c>
      <c r="D29" s="44">
        <v>38851</v>
      </c>
      <c r="E29" s="44">
        <v>40405</v>
      </c>
    </row>
    <row r="30" spans="1:5" ht="48.75" customHeight="1">
      <c r="A30" s="18" t="s">
        <v>102</v>
      </c>
      <c r="B30" s="19" t="s">
        <v>11</v>
      </c>
      <c r="C30" s="39">
        <v>50</v>
      </c>
      <c r="D30" s="44">
        <v>0</v>
      </c>
      <c r="E30" s="44">
        <v>0</v>
      </c>
    </row>
    <row r="31" spans="1:5" ht="32.25" customHeight="1">
      <c r="A31" s="18"/>
      <c r="B31" s="16" t="s">
        <v>18</v>
      </c>
      <c r="C31" s="47">
        <f>C32+C38+C40+C43+C47+C48</f>
        <v>504284</v>
      </c>
      <c r="D31" s="47">
        <f>D32+D38+D40+D43+D47+D48</f>
        <v>505357</v>
      </c>
      <c r="E31" s="47">
        <f>E32+E38+E40+E43+E47+E48</f>
        <v>510582</v>
      </c>
    </row>
    <row r="32" spans="1:5" ht="78" customHeight="1">
      <c r="A32" s="17" t="s">
        <v>4</v>
      </c>
      <c r="B32" s="16" t="s">
        <v>5</v>
      </c>
      <c r="C32" s="46">
        <f>C33+C35+C36+C34+C37</f>
        <v>445223</v>
      </c>
      <c r="D32" s="46">
        <f>D33+D35+D36+D34+D37</f>
        <v>448967</v>
      </c>
      <c r="E32" s="46">
        <f>E33+E35+E36+E34+E37</f>
        <v>453995</v>
      </c>
    </row>
    <row r="33" spans="1:6" ht="93" customHeight="1">
      <c r="A33" s="23" t="s">
        <v>103</v>
      </c>
      <c r="B33" s="24" t="s">
        <v>49</v>
      </c>
      <c r="C33" s="39">
        <v>349805</v>
      </c>
      <c r="D33" s="44">
        <v>349778</v>
      </c>
      <c r="E33" s="44">
        <v>349695</v>
      </c>
      <c r="F33" s="9"/>
    </row>
    <row r="34" spans="1:5" ht="78" customHeight="1">
      <c r="A34" s="20" t="s">
        <v>104</v>
      </c>
      <c r="B34" s="25" t="s">
        <v>50</v>
      </c>
      <c r="C34" s="39">
        <v>500</v>
      </c>
      <c r="D34" s="44">
        <v>500</v>
      </c>
      <c r="E34" s="44">
        <v>500</v>
      </c>
    </row>
    <row r="35" spans="1:8" s="12" customFormat="1" ht="59.25" customHeight="1">
      <c r="A35" s="26" t="s">
        <v>105</v>
      </c>
      <c r="B35" s="27" t="s">
        <v>51</v>
      </c>
      <c r="C35" s="39">
        <v>32622</v>
      </c>
      <c r="D35" s="39">
        <v>33819</v>
      </c>
      <c r="E35" s="39">
        <v>34881</v>
      </c>
      <c r="F35" s="52"/>
      <c r="G35" s="52"/>
      <c r="H35" s="52"/>
    </row>
    <row r="36" spans="1:8" s="12" customFormat="1" ht="93" customHeight="1">
      <c r="A36" s="28" t="s">
        <v>53</v>
      </c>
      <c r="B36" s="29" t="s">
        <v>52</v>
      </c>
      <c r="C36" s="39">
        <f>58796-10000</f>
        <v>48796</v>
      </c>
      <c r="D36" s="39">
        <f>31074-10000+30296</f>
        <v>51370</v>
      </c>
      <c r="E36" s="39">
        <f>35123-10000+30296</f>
        <v>55419</v>
      </c>
      <c r="F36" s="52"/>
      <c r="G36" s="52"/>
      <c r="H36" s="52"/>
    </row>
    <row r="37" spans="1:8" s="12" customFormat="1" ht="120" customHeight="1">
      <c r="A37" s="28" t="s">
        <v>132</v>
      </c>
      <c r="B37" s="29" t="s">
        <v>133</v>
      </c>
      <c r="C37" s="39">
        <f>10000+3500</f>
        <v>13500</v>
      </c>
      <c r="D37" s="39">
        <f>10000+3500</f>
        <v>13500</v>
      </c>
      <c r="E37" s="39">
        <f>10000+3500</f>
        <v>13500</v>
      </c>
      <c r="F37" s="52"/>
      <c r="G37" s="52"/>
      <c r="H37" s="52"/>
    </row>
    <row r="38" spans="1:5" ht="49.5" customHeight="1">
      <c r="A38" s="17" t="s">
        <v>12</v>
      </c>
      <c r="B38" s="16" t="s">
        <v>13</v>
      </c>
      <c r="C38" s="47">
        <f>C39</f>
        <v>3348</v>
      </c>
      <c r="D38" s="47">
        <f>D39</f>
        <v>3348</v>
      </c>
      <c r="E38" s="47">
        <v>3348</v>
      </c>
    </row>
    <row r="39" spans="1:5" ht="40.5" customHeight="1">
      <c r="A39" s="18" t="s">
        <v>106</v>
      </c>
      <c r="B39" s="19" t="s">
        <v>10</v>
      </c>
      <c r="C39" s="39">
        <v>3348</v>
      </c>
      <c r="D39" s="44">
        <v>3348</v>
      </c>
      <c r="E39" s="44">
        <v>3348</v>
      </c>
    </row>
    <row r="40" spans="1:5" ht="54.75" customHeight="1">
      <c r="A40" s="14" t="s">
        <v>20</v>
      </c>
      <c r="B40" s="16" t="s">
        <v>21</v>
      </c>
      <c r="C40" s="47">
        <f>C42+C41</f>
        <v>5820</v>
      </c>
      <c r="D40" s="47">
        <f>D42+D41</f>
        <v>5820</v>
      </c>
      <c r="E40" s="47">
        <f>E42+E41</f>
        <v>5820</v>
      </c>
    </row>
    <row r="41" spans="1:5" ht="54.75" customHeight="1">
      <c r="A41" s="23" t="s">
        <v>107</v>
      </c>
      <c r="B41" s="24" t="s">
        <v>54</v>
      </c>
      <c r="C41" s="39">
        <v>820</v>
      </c>
      <c r="D41" s="44">
        <v>820</v>
      </c>
      <c r="E41" s="44">
        <v>820</v>
      </c>
    </row>
    <row r="42" spans="1:5" ht="49.5" customHeight="1">
      <c r="A42" s="20" t="s">
        <v>134</v>
      </c>
      <c r="B42" s="27" t="s">
        <v>55</v>
      </c>
      <c r="C42" s="39">
        <v>5000</v>
      </c>
      <c r="D42" s="44">
        <v>5000</v>
      </c>
      <c r="E42" s="44">
        <v>5000</v>
      </c>
    </row>
    <row r="43" spans="1:5" ht="43.5" customHeight="1">
      <c r="A43" s="17" t="s">
        <v>7</v>
      </c>
      <c r="B43" s="16" t="s">
        <v>22</v>
      </c>
      <c r="C43" s="47">
        <f>C44+C45+C46</f>
        <v>33720</v>
      </c>
      <c r="D43" s="47">
        <f>D44+D45+D46</f>
        <v>30949</v>
      </c>
      <c r="E43" s="47">
        <f>E44+E45+E46</f>
        <v>31033</v>
      </c>
    </row>
    <row r="44" spans="1:5" ht="111" customHeight="1">
      <c r="A44" s="30" t="s">
        <v>108</v>
      </c>
      <c r="B44" s="19" t="s">
        <v>92</v>
      </c>
      <c r="C44" s="39">
        <v>20706</v>
      </c>
      <c r="D44" s="44">
        <v>20706</v>
      </c>
      <c r="E44" s="44">
        <v>20790</v>
      </c>
    </row>
    <row r="45" spans="1:5" ht="68.25" customHeight="1">
      <c r="A45" s="30" t="s">
        <v>109</v>
      </c>
      <c r="B45" s="19" t="s">
        <v>89</v>
      </c>
      <c r="C45" s="39">
        <v>10194</v>
      </c>
      <c r="D45" s="44">
        <v>7423</v>
      </c>
      <c r="E45" s="44">
        <v>7423</v>
      </c>
    </row>
    <row r="46" spans="1:5" ht="93.75" customHeight="1">
      <c r="A46" s="30" t="s">
        <v>110</v>
      </c>
      <c r="B46" s="19" t="s">
        <v>88</v>
      </c>
      <c r="C46" s="39">
        <v>2820</v>
      </c>
      <c r="D46" s="44">
        <v>2820</v>
      </c>
      <c r="E46" s="44">
        <v>2820</v>
      </c>
    </row>
    <row r="47" spans="1:5" ht="65.25" customHeight="1">
      <c r="A47" s="14" t="s">
        <v>111</v>
      </c>
      <c r="B47" s="16" t="s">
        <v>87</v>
      </c>
      <c r="C47" s="47">
        <v>4673</v>
      </c>
      <c r="D47" s="47">
        <v>4773</v>
      </c>
      <c r="E47" s="47">
        <v>4886</v>
      </c>
    </row>
    <row r="48" spans="1:5" ht="39" customHeight="1">
      <c r="A48" s="31" t="s">
        <v>47</v>
      </c>
      <c r="B48" s="32" t="s">
        <v>48</v>
      </c>
      <c r="C48" s="47">
        <f>15000-3500</f>
        <v>11500</v>
      </c>
      <c r="D48" s="47">
        <f>15000-3500</f>
        <v>11500</v>
      </c>
      <c r="E48" s="47">
        <f>15000-3500</f>
        <v>11500</v>
      </c>
    </row>
    <row r="49" spans="1:5" ht="33.75" customHeight="1">
      <c r="A49" s="33" t="s">
        <v>113</v>
      </c>
      <c r="B49" s="34" t="s">
        <v>112</v>
      </c>
      <c r="C49" s="54">
        <v>11500</v>
      </c>
      <c r="D49" s="44">
        <v>11500</v>
      </c>
      <c r="E49" s="44">
        <v>11500</v>
      </c>
    </row>
    <row r="50" spans="1:5" ht="45.75" customHeight="1">
      <c r="A50" s="17" t="s">
        <v>27</v>
      </c>
      <c r="B50" s="16" t="s">
        <v>28</v>
      </c>
      <c r="C50" s="47">
        <f>C51</f>
        <v>5137808.72</v>
      </c>
      <c r="D50" s="47">
        <f>D51</f>
        <v>5471153.88124</v>
      </c>
      <c r="E50" s="47">
        <f>E51</f>
        <v>5033073.73</v>
      </c>
    </row>
    <row r="51" spans="1:5" s="9" customFormat="1" ht="60" customHeight="1">
      <c r="A51" s="17" t="s">
        <v>24</v>
      </c>
      <c r="B51" s="35" t="s">
        <v>25</v>
      </c>
      <c r="C51" s="47">
        <f>C52+C53+C101+C125</f>
        <v>5137808.72</v>
      </c>
      <c r="D51" s="47">
        <f>D52+D53+D101+D125</f>
        <v>5471153.88124</v>
      </c>
      <c r="E51" s="47">
        <f>E52+E53+E101+E125</f>
        <v>5033073.73</v>
      </c>
    </row>
    <row r="52" spans="1:5" ht="44.25" customHeight="1">
      <c r="A52" s="18" t="s">
        <v>90</v>
      </c>
      <c r="B52" s="36" t="s">
        <v>91</v>
      </c>
      <c r="C52" s="39">
        <v>2671</v>
      </c>
      <c r="D52" s="44">
        <v>6284</v>
      </c>
      <c r="E52" s="44">
        <v>5461</v>
      </c>
    </row>
    <row r="53" spans="1:6" ht="59.25" customHeight="1">
      <c r="A53" s="37" t="s">
        <v>40</v>
      </c>
      <c r="B53" s="16" t="s">
        <v>29</v>
      </c>
      <c r="C53" s="47">
        <f>C54+C62+C66+C68+C69+C71+C78+C85+C55+C59+C63+C67+C70+C77</f>
        <v>1819431.7199999997</v>
      </c>
      <c r="D53" s="47">
        <f>D54+D62+D66+D68+D69+D71+D78+D85+D55+D59+D63+D67+D70+D77</f>
        <v>2159837.88124</v>
      </c>
      <c r="E53" s="47">
        <f>E54+E62+E66+E68+E69+E71+E78+E85+E55+E59+E63+E67+E70+E77</f>
        <v>1725810.73</v>
      </c>
      <c r="F53" s="50"/>
    </row>
    <row r="54" spans="1:8" ht="123" customHeight="1">
      <c r="A54" s="38" t="s">
        <v>63</v>
      </c>
      <c r="B54" s="19" t="s">
        <v>64</v>
      </c>
      <c r="C54" s="39">
        <f>82685</f>
        <v>82685</v>
      </c>
      <c r="D54" s="44">
        <f>92766</f>
        <v>92766</v>
      </c>
      <c r="E54" s="44">
        <f>96521</f>
        <v>96521</v>
      </c>
      <c r="F54" s="66"/>
      <c r="G54" s="11"/>
      <c r="H54" s="11"/>
    </row>
    <row r="55" spans="1:8" ht="99.75" customHeight="1">
      <c r="A55" s="38" t="s">
        <v>82</v>
      </c>
      <c r="B55" s="19" t="s">
        <v>154</v>
      </c>
      <c r="C55" s="39">
        <f>C56+C57+C58</f>
        <v>246528.52</v>
      </c>
      <c r="D55" s="39">
        <f>D56+D57+D58</f>
        <v>137562.85</v>
      </c>
      <c r="E55" s="39">
        <f>E56+E57+E58</f>
        <v>502379.69</v>
      </c>
      <c r="F55" s="66"/>
      <c r="G55" s="11"/>
      <c r="H55" s="11"/>
    </row>
    <row r="56" spans="1:8" ht="79.5" customHeight="1">
      <c r="A56" s="38"/>
      <c r="B56" s="55" t="s">
        <v>155</v>
      </c>
      <c r="C56" s="56">
        <f>22220.02+212277.98</f>
        <v>234498</v>
      </c>
      <c r="D56" s="57">
        <f>90976.28</f>
        <v>90976.28</v>
      </c>
      <c r="E56" s="57">
        <f>364749.2-104111.37</f>
        <v>260637.83000000002</v>
      </c>
      <c r="F56" s="66">
        <v>212277.98</v>
      </c>
      <c r="G56" s="11">
        <v>90976.28</v>
      </c>
      <c r="H56" s="11">
        <v>-104111.37</v>
      </c>
    </row>
    <row r="57" spans="1:8" ht="79.5" customHeight="1">
      <c r="A57" s="38"/>
      <c r="B57" s="55" t="s">
        <v>156</v>
      </c>
      <c r="C57" s="56">
        <v>0</v>
      </c>
      <c r="D57" s="57">
        <f>46586.58-0.01</f>
        <v>46586.57</v>
      </c>
      <c r="E57" s="57">
        <f>234501.49+7240.37</f>
        <v>241741.86</v>
      </c>
      <c r="F57" s="66"/>
      <c r="G57" s="11">
        <v>-0.01</v>
      </c>
      <c r="H57" s="11">
        <v>7240.37</v>
      </c>
    </row>
    <row r="58" spans="1:8" ht="79.5" customHeight="1">
      <c r="A58" s="38"/>
      <c r="B58" s="55" t="s">
        <v>157</v>
      </c>
      <c r="C58" s="56">
        <f>12030.53-0.01</f>
        <v>12030.52</v>
      </c>
      <c r="D58" s="57">
        <v>0</v>
      </c>
      <c r="E58" s="57">
        <v>0</v>
      </c>
      <c r="F58" s="66">
        <v>-0.00968</v>
      </c>
      <c r="G58" s="11"/>
      <c r="H58" s="11"/>
    </row>
    <row r="59" spans="1:8" ht="72.75" customHeight="1">
      <c r="A59" s="38" t="s">
        <v>129</v>
      </c>
      <c r="B59" s="19" t="s">
        <v>128</v>
      </c>
      <c r="C59" s="39">
        <f>C60+C61</f>
        <v>0</v>
      </c>
      <c r="D59" s="39">
        <f>D60+D61</f>
        <v>3468.99</v>
      </c>
      <c r="E59" s="39">
        <f>E60+E61</f>
        <v>976.45</v>
      </c>
      <c r="F59" s="50"/>
      <c r="G59" s="11"/>
      <c r="H59" s="11"/>
    </row>
    <row r="60" spans="1:8" ht="114.75" customHeight="1">
      <c r="A60" s="38"/>
      <c r="B60" s="55" t="s">
        <v>161</v>
      </c>
      <c r="C60" s="56">
        <v>0</v>
      </c>
      <c r="D60" s="57">
        <v>2468.99</v>
      </c>
      <c r="E60" s="57">
        <v>0</v>
      </c>
      <c r="F60" s="50"/>
      <c r="G60" s="11"/>
      <c r="H60" s="11"/>
    </row>
    <row r="61" spans="1:8" ht="106.5" customHeight="1">
      <c r="A61" s="38"/>
      <c r="B61" s="55" t="s">
        <v>187</v>
      </c>
      <c r="C61" s="56">
        <v>0</v>
      </c>
      <c r="D61" s="57">
        <v>1000</v>
      </c>
      <c r="E61" s="57">
        <v>976.45</v>
      </c>
      <c r="F61" s="50"/>
      <c r="G61" s="11"/>
      <c r="H61" s="11"/>
    </row>
    <row r="62" spans="1:8" ht="111" customHeight="1">
      <c r="A62" s="30" t="s">
        <v>65</v>
      </c>
      <c r="B62" s="68" t="s">
        <v>190</v>
      </c>
      <c r="C62" s="39">
        <f>2026+4248.94</f>
        <v>6274.94</v>
      </c>
      <c r="D62" s="44">
        <f>4025+2249.99</f>
        <v>6274.99</v>
      </c>
      <c r="E62" s="44">
        <f>6274.02</f>
        <v>6274.02</v>
      </c>
      <c r="F62" s="66">
        <v>4248.94</v>
      </c>
      <c r="G62" s="11">
        <v>2249.99</v>
      </c>
      <c r="H62" s="11">
        <v>6274.02</v>
      </c>
    </row>
    <row r="63" spans="1:11" ht="121.5" customHeight="1">
      <c r="A63" s="30" t="s">
        <v>118</v>
      </c>
      <c r="B63" s="13" t="s">
        <v>186</v>
      </c>
      <c r="C63" s="39">
        <f>C64+C65</f>
        <v>49610.25</v>
      </c>
      <c r="D63" s="39">
        <f>D64+D65</f>
        <v>27548.2</v>
      </c>
      <c r="E63" s="39">
        <f>E64+E65</f>
        <v>0</v>
      </c>
      <c r="F63" s="66"/>
      <c r="G63" s="11"/>
      <c r="H63" s="11"/>
      <c r="I63" s="11"/>
      <c r="J63" s="11"/>
      <c r="K63" s="11"/>
    </row>
    <row r="64" spans="1:11" ht="171.75" customHeight="1">
      <c r="A64" s="30"/>
      <c r="B64" s="69" t="s">
        <v>188</v>
      </c>
      <c r="C64" s="56">
        <v>0</v>
      </c>
      <c r="D64" s="57">
        <f>6124+599</f>
        <v>6723</v>
      </c>
      <c r="E64" s="57">
        <v>0</v>
      </c>
      <c r="F64" s="66"/>
      <c r="G64" s="11">
        <v>599</v>
      </c>
      <c r="H64" s="11"/>
      <c r="I64" s="11"/>
      <c r="J64" s="11"/>
      <c r="K64" s="11"/>
    </row>
    <row r="65" spans="1:11" ht="117" customHeight="1">
      <c r="A65" s="30"/>
      <c r="B65" s="58" t="s">
        <v>189</v>
      </c>
      <c r="C65" s="56">
        <f>34445.84+15164.41</f>
        <v>49610.25</v>
      </c>
      <c r="D65" s="57">
        <f>7941.1+12883.1+1</f>
        <v>20825.2</v>
      </c>
      <c r="E65" s="57">
        <v>0</v>
      </c>
      <c r="F65" s="66" t="s">
        <v>183</v>
      </c>
      <c r="G65" s="11">
        <v>12883.1</v>
      </c>
      <c r="H65" s="11"/>
      <c r="I65" s="11"/>
      <c r="J65" s="11"/>
      <c r="K65" s="11"/>
    </row>
    <row r="66" spans="1:11" ht="97.5" customHeight="1">
      <c r="A66" s="30" t="s">
        <v>62</v>
      </c>
      <c r="B66" s="13" t="s">
        <v>86</v>
      </c>
      <c r="C66" s="39">
        <f>320945.2</f>
        <v>320945.2</v>
      </c>
      <c r="D66" s="44">
        <f>996122.1</f>
        <v>996122.1</v>
      </c>
      <c r="E66" s="44">
        <v>0</v>
      </c>
      <c r="F66" s="66"/>
      <c r="G66" s="11"/>
      <c r="H66" s="11"/>
      <c r="I66" s="11"/>
      <c r="J66" s="11"/>
      <c r="K66" s="11"/>
    </row>
    <row r="67" spans="1:11" ht="97.5" customHeight="1">
      <c r="A67" s="30" t="s">
        <v>123</v>
      </c>
      <c r="B67" s="53" t="s">
        <v>122</v>
      </c>
      <c r="C67" s="39">
        <f>108498-0.44</f>
        <v>108497.56</v>
      </c>
      <c r="D67" s="44">
        <f>116359-0.97876</f>
        <v>116358.02124</v>
      </c>
      <c r="E67" s="44">
        <f>88032+23231.31</f>
        <v>111263.31</v>
      </c>
      <c r="F67" s="66">
        <v>-0.44</v>
      </c>
      <c r="G67" s="11">
        <v>-0.97876</v>
      </c>
      <c r="H67" s="11">
        <v>23231.31</v>
      </c>
      <c r="I67" s="11"/>
      <c r="J67" s="11"/>
      <c r="K67" s="11"/>
    </row>
    <row r="68" spans="1:11" ht="93.75" customHeight="1">
      <c r="A68" s="30" t="s">
        <v>56</v>
      </c>
      <c r="B68" s="13" t="s">
        <v>57</v>
      </c>
      <c r="C68" s="39">
        <f>2006.08+200.61</f>
        <v>2206.69</v>
      </c>
      <c r="D68" s="44">
        <f>1755.99</f>
        <v>1755.99</v>
      </c>
      <c r="E68" s="44">
        <f>1929.83</f>
        <v>1929.83</v>
      </c>
      <c r="F68" s="66">
        <v>200.61</v>
      </c>
      <c r="G68" s="11"/>
      <c r="H68" s="11"/>
      <c r="I68" s="11"/>
      <c r="J68" s="11"/>
      <c r="K68" s="11"/>
    </row>
    <row r="69" spans="1:11" ht="60" customHeight="1">
      <c r="A69" s="30" t="s">
        <v>60</v>
      </c>
      <c r="B69" s="13" t="s">
        <v>61</v>
      </c>
      <c r="C69" s="39">
        <f>6107.6+74.4</f>
        <v>6182</v>
      </c>
      <c r="D69" s="44">
        <f>5282</f>
        <v>5282</v>
      </c>
      <c r="E69" s="44">
        <f>4403</f>
        <v>4403</v>
      </c>
      <c r="F69" s="66">
        <v>74.4</v>
      </c>
      <c r="G69" s="11"/>
      <c r="H69" s="11"/>
      <c r="I69" s="11"/>
      <c r="J69" s="11"/>
      <c r="K69" s="11"/>
    </row>
    <row r="70" spans="1:11" ht="60" customHeight="1">
      <c r="A70" s="30" t="s">
        <v>124</v>
      </c>
      <c r="B70" s="13" t="s">
        <v>125</v>
      </c>
      <c r="C70" s="39">
        <f>14745</f>
        <v>14745</v>
      </c>
      <c r="D70" s="44">
        <f>22800</f>
        <v>22800</v>
      </c>
      <c r="E70" s="44">
        <f>7782.5</f>
        <v>7782.5</v>
      </c>
      <c r="F70" s="66"/>
      <c r="G70" s="11"/>
      <c r="H70" s="11"/>
      <c r="I70" s="11"/>
      <c r="J70" s="11"/>
      <c r="K70" s="11"/>
    </row>
    <row r="71" spans="1:11" ht="60" customHeight="1">
      <c r="A71" s="30" t="s">
        <v>66</v>
      </c>
      <c r="B71" s="13" t="s">
        <v>158</v>
      </c>
      <c r="C71" s="39">
        <f>C72+C73+C75+C76+C74</f>
        <v>106285.78</v>
      </c>
      <c r="D71" s="39">
        <f>D72+D73+D75+D76+D74</f>
        <v>18348.77</v>
      </c>
      <c r="E71" s="39">
        <f>E72+E73+E75+E76+E74</f>
        <v>194424.52</v>
      </c>
      <c r="F71" s="66"/>
      <c r="G71" s="11"/>
      <c r="H71" s="63"/>
      <c r="I71" s="11"/>
      <c r="J71" s="11"/>
      <c r="K71" s="11"/>
    </row>
    <row r="72" spans="1:11" ht="76.5" customHeight="1">
      <c r="A72" s="30"/>
      <c r="B72" s="58" t="s">
        <v>159</v>
      </c>
      <c r="C72" s="56">
        <f>15460-15460</f>
        <v>0</v>
      </c>
      <c r="D72" s="57">
        <v>0</v>
      </c>
      <c r="E72" s="57">
        <v>190850.46</v>
      </c>
      <c r="F72" s="66">
        <v>-15460</v>
      </c>
      <c r="G72" s="11"/>
      <c r="H72" s="63"/>
      <c r="I72" s="11"/>
      <c r="J72" s="11"/>
      <c r="K72" s="11"/>
    </row>
    <row r="73" spans="1:11" ht="96" customHeight="1">
      <c r="A73" s="30"/>
      <c r="B73" s="58" t="s">
        <v>160</v>
      </c>
      <c r="C73" s="56">
        <f>34436.09+788.39</f>
        <v>35224.479999999996</v>
      </c>
      <c r="D73" s="57">
        <v>0</v>
      </c>
      <c r="E73" s="57">
        <v>0</v>
      </c>
      <c r="F73" s="66">
        <v>788.39</v>
      </c>
      <c r="G73" s="11"/>
      <c r="H73" s="63"/>
      <c r="I73" s="11"/>
      <c r="J73" s="11"/>
      <c r="K73" s="11"/>
    </row>
    <row r="74" spans="1:11" ht="96" customHeight="1">
      <c r="A74" s="30"/>
      <c r="B74" s="58" t="s">
        <v>182</v>
      </c>
      <c r="C74" s="56">
        <v>26600</v>
      </c>
      <c r="D74" s="57"/>
      <c r="E74" s="57"/>
      <c r="F74" s="66">
        <v>26600</v>
      </c>
      <c r="G74" s="11"/>
      <c r="H74" s="63"/>
      <c r="I74" s="11"/>
      <c r="J74" s="11"/>
      <c r="K74" s="11"/>
    </row>
    <row r="75" spans="1:11" ht="96" customHeight="1">
      <c r="A75" s="30"/>
      <c r="B75" s="60" t="s">
        <v>180</v>
      </c>
      <c r="C75" s="56">
        <f>13234.8</f>
        <v>13234.8</v>
      </c>
      <c r="D75" s="57">
        <f>18348.77</f>
        <v>18348.77</v>
      </c>
      <c r="E75" s="57">
        <f>3574.06</f>
        <v>3574.06</v>
      </c>
      <c r="F75" s="66">
        <v>13234.8</v>
      </c>
      <c r="G75" s="11">
        <v>18348.77</v>
      </c>
      <c r="H75" s="63">
        <v>3574.06</v>
      </c>
      <c r="I75" s="11"/>
      <c r="J75" s="11"/>
      <c r="K75" s="11"/>
    </row>
    <row r="76" spans="1:11" ht="96" customHeight="1">
      <c r="A76" s="30"/>
      <c r="B76" s="60" t="s">
        <v>181</v>
      </c>
      <c r="C76" s="56">
        <v>31226.5</v>
      </c>
      <c r="D76" s="57">
        <v>0</v>
      </c>
      <c r="E76" s="57">
        <v>0</v>
      </c>
      <c r="F76" s="66">
        <v>31226.5</v>
      </c>
      <c r="G76" s="11"/>
      <c r="H76" s="63"/>
      <c r="I76" s="11"/>
      <c r="J76" s="11"/>
      <c r="K76" s="11"/>
    </row>
    <row r="77" spans="1:11" ht="45" customHeight="1">
      <c r="A77" s="30" t="s">
        <v>127</v>
      </c>
      <c r="B77" s="13" t="s">
        <v>126</v>
      </c>
      <c r="C77" s="39">
        <v>1097.4</v>
      </c>
      <c r="D77" s="44">
        <v>0</v>
      </c>
      <c r="E77" s="44">
        <v>0</v>
      </c>
      <c r="F77" s="66"/>
      <c r="G77" s="11"/>
      <c r="H77" s="63"/>
      <c r="I77" s="11"/>
      <c r="J77" s="11"/>
      <c r="K77" s="11"/>
    </row>
    <row r="78" spans="1:11" ht="61.5" customHeight="1">
      <c r="A78" s="38" t="s">
        <v>59</v>
      </c>
      <c r="B78" s="19" t="s">
        <v>167</v>
      </c>
      <c r="C78" s="39">
        <f>C79+C80+C81+C82+C83+C84</f>
        <v>291122.08</v>
      </c>
      <c r="D78" s="39">
        <f>D79+D80+D81+D82+D83+D84</f>
        <v>503756.97</v>
      </c>
      <c r="E78" s="39">
        <f>E79+E80+E81+E82+E83+E84</f>
        <v>523250.24</v>
      </c>
      <c r="F78" s="66"/>
      <c r="G78" s="11"/>
      <c r="H78" s="11"/>
      <c r="I78" s="11"/>
      <c r="J78" s="11"/>
      <c r="K78" s="11"/>
    </row>
    <row r="79" spans="1:6" ht="69" customHeight="1">
      <c r="A79" s="38"/>
      <c r="B79" s="60" t="s">
        <v>162</v>
      </c>
      <c r="C79" s="56">
        <v>99511.16</v>
      </c>
      <c r="D79" s="57">
        <v>0</v>
      </c>
      <c r="E79" s="57">
        <v>0</v>
      </c>
      <c r="F79" s="50"/>
    </row>
    <row r="80" spans="1:6" ht="87.75" customHeight="1">
      <c r="A80" s="38"/>
      <c r="B80" s="60" t="s">
        <v>163</v>
      </c>
      <c r="C80" s="56">
        <v>107201.92</v>
      </c>
      <c r="D80" s="57">
        <v>0</v>
      </c>
      <c r="E80" s="57">
        <v>0</v>
      </c>
      <c r="F80" s="50"/>
    </row>
    <row r="81" spans="1:6" ht="78" customHeight="1">
      <c r="A81" s="38"/>
      <c r="B81" s="60" t="s">
        <v>164</v>
      </c>
      <c r="C81" s="56">
        <v>0</v>
      </c>
      <c r="D81" s="57">
        <v>0</v>
      </c>
      <c r="E81" s="57">
        <v>14766.22</v>
      </c>
      <c r="F81" s="50"/>
    </row>
    <row r="82" spans="1:8" ht="87.75" customHeight="1">
      <c r="A82" s="38"/>
      <c r="B82" s="60" t="s">
        <v>165</v>
      </c>
      <c r="C82" s="56">
        <v>0</v>
      </c>
      <c r="D82" s="57">
        <v>459656.97</v>
      </c>
      <c r="E82" s="57">
        <v>481244.02</v>
      </c>
      <c r="F82" s="66"/>
      <c r="G82" s="11"/>
      <c r="H82" s="11"/>
    </row>
    <row r="83" spans="1:8" ht="99.75" customHeight="1">
      <c r="A83" s="38"/>
      <c r="B83" s="60" t="s">
        <v>166</v>
      </c>
      <c r="C83" s="56">
        <v>0</v>
      </c>
      <c r="D83" s="57">
        <v>3865</v>
      </c>
      <c r="E83" s="57">
        <v>27240</v>
      </c>
      <c r="F83" s="66"/>
      <c r="G83" s="11"/>
      <c r="H83" s="11"/>
    </row>
    <row r="84" spans="1:9" ht="99.75" customHeight="1">
      <c r="A84" s="38"/>
      <c r="B84" s="60" t="s">
        <v>179</v>
      </c>
      <c r="C84" s="56">
        <f>84409</f>
        <v>84409</v>
      </c>
      <c r="D84" s="57">
        <f>40235</f>
        <v>40235</v>
      </c>
      <c r="E84" s="57"/>
      <c r="F84" s="66">
        <v>84409</v>
      </c>
      <c r="G84" s="11">
        <v>40235</v>
      </c>
      <c r="H84" s="11"/>
      <c r="I84" s="50"/>
    </row>
    <row r="85" spans="1:9" ht="58.5" customHeight="1">
      <c r="A85" s="37" t="s">
        <v>58</v>
      </c>
      <c r="B85" s="16" t="s">
        <v>135</v>
      </c>
      <c r="C85" s="47">
        <f>C86+C87+C88+C90+C91+C89+C92+C93+C94+C95+C96+C97+C98+C99+C100</f>
        <v>583251.2999999999</v>
      </c>
      <c r="D85" s="47">
        <f>D86+D87+D88+D90+D91+D89+D92+D93+D94+D95+D96+D97+D98+D99+D100</f>
        <v>227793</v>
      </c>
      <c r="E85" s="47">
        <f>E86+E87+E88+E90+E91+E89+E92+E93+E94+E95+E96+E97+E98+E99+E100</f>
        <v>276606.17</v>
      </c>
      <c r="F85" s="50"/>
      <c r="G85" s="11"/>
      <c r="I85" s="50"/>
    </row>
    <row r="86" spans="1:9" ht="92.25" customHeight="1">
      <c r="A86" s="38"/>
      <c r="B86" s="55" t="s">
        <v>136</v>
      </c>
      <c r="C86" s="56">
        <v>28214.49</v>
      </c>
      <c r="D86" s="57">
        <v>65567.5</v>
      </c>
      <c r="E86" s="57">
        <v>87504.05</v>
      </c>
      <c r="F86" s="50"/>
      <c r="G86" s="11"/>
      <c r="I86" s="50"/>
    </row>
    <row r="87" spans="1:9" ht="77.25" customHeight="1">
      <c r="A87" s="38"/>
      <c r="B87" s="55" t="s">
        <v>137</v>
      </c>
      <c r="C87" s="56">
        <v>22417</v>
      </c>
      <c r="D87" s="57">
        <v>0</v>
      </c>
      <c r="E87" s="57">
        <v>0</v>
      </c>
      <c r="F87" s="50"/>
      <c r="G87" s="11"/>
      <c r="I87" s="50"/>
    </row>
    <row r="88" spans="1:7" ht="90" customHeight="1">
      <c r="A88" s="38"/>
      <c r="B88" s="55" t="s">
        <v>138</v>
      </c>
      <c r="C88" s="56">
        <v>1680</v>
      </c>
      <c r="D88" s="57">
        <v>1680</v>
      </c>
      <c r="E88" s="57">
        <v>0</v>
      </c>
      <c r="F88" s="50"/>
      <c r="G88" s="11"/>
    </row>
    <row r="89" spans="1:7" ht="99" customHeight="1">
      <c r="A89" s="38"/>
      <c r="B89" s="55" t="s">
        <v>139</v>
      </c>
      <c r="C89" s="56">
        <v>1770</v>
      </c>
      <c r="D89" s="57">
        <v>1770</v>
      </c>
      <c r="E89" s="57">
        <v>1770</v>
      </c>
      <c r="F89" s="50"/>
      <c r="G89" s="11"/>
    </row>
    <row r="90" spans="1:8" ht="109.5" customHeight="1">
      <c r="A90" s="38"/>
      <c r="B90" s="55" t="s">
        <v>184</v>
      </c>
      <c r="C90" s="56">
        <f>79059-3475</f>
        <v>75584</v>
      </c>
      <c r="D90" s="57">
        <f>67903-2985</f>
        <v>64918</v>
      </c>
      <c r="E90" s="57">
        <f>59821-2629</f>
        <v>57192</v>
      </c>
      <c r="F90" s="66">
        <v>-3475</v>
      </c>
      <c r="G90" s="11">
        <v>-2985</v>
      </c>
      <c r="H90" s="11">
        <v>-2629</v>
      </c>
    </row>
    <row r="91" spans="1:8" ht="77.25" customHeight="1">
      <c r="A91" s="38"/>
      <c r="B91" s="55" t="s">
        <v>140</v>
      </c>
      <c r="C91" s="56">
        <v>9729</v>
      </c>
      <c r="D91" s="57">
        <v>9729</v>
      </c>
      <c r="E91" s="57">
        <v>9729</v>
      </c>
      <c r="F91" s="66"/>
      <c r="G91" s="11"/>
      <c r="H91" s="11"/>
    </row>
    <row r="92" spans="1:8" ht="54" customHeight="1">
      <c r="A92" s="38"/>
      <c r="B92" s="55" t="s">
        <v>142</v>
      </c>
      <c r="C92" s="56">
        <v>355916.47</v>
      </c>
      <c r="D92" s="57">
        <v>0</v>
      </c>
      <c r="E92" s="57">
        <v>0</v>
      </c>
      <c r="F92" s="66"/>
      <c r="G92" s="11"/>
      <c r="H92" s="11"/>
    </row>
    <row r="93" spans="1:8" ht="84.75" customHeight="1">
      <c r="A93" s="38"/>
      <c r="B93" s="55" t="s">
        <v>141</v>
      </c>
      <c r="C93" s="56">
        <v>17951</v>
      </c>
      <c r="D93" s="57">
        <v>10847</v>
      </c>
      <c r="E93" s="57">
        <v>0</v>
      </c>
      <c r="F93" s="66"/>
      <c r="G93" s="11"/>
      <c r="H93" s="11"/>
    </row>
    <row r="94" spans="1:8" ht="106.5" customHeight="1">
      <c r="A94" s="38"/>
      <c r="B94" s="55" t="s">
        <v>143</v>
      </c>
      <c r="C94" s="56">
        <v>34301</v>
      </c>
      <c r="D94" s="57">
        <v>57130</v>
      </c>
      <c r="E94" s="57">
        <v>35300</v>
      </c>
      <c r="F94" s="66"/>
      <c r="G94" s="11"/>
      <c r="H94" s="11"/>
    </row>
    <row r="95" spans="1:8" ht="129.75" customHeight="1">
      <c r="A95" s="38"/>
      <c r="B95" s="55" t="s">
        <v>185</v>
      </c>
      <c r="C95" s="56">
        <f>5478-25</f>
        <v>5453</v>
      </c>
      <c r="D95" s="57">
        <f>5537-26</f>
        <v>5511</v>
      </c>
      <c r="E95" s="57">
        <f>4895-28</f>
        <v>4867</v>
      </c>
      <c r="F95" s="66">
        <v>-25</v>
      </c>
      <c r="G95" s="11">
        <v>-26</v>
      </c>
      <c r="H95" s="11">
        <v>-28</v>
      </c>
    </row>
    <row r="96" spans="1:8" ht="80.25" customHeight="1">
      <c r="A96" s="38"/>
      <c r="B96" s="55" t="s">
        <v>144</v>
      </c>
      <c r="C96" s="56">
        <v>0</v>
      </c>
      <c r="D96" s="57">
        <v>8142</v>
      </c>
      <c r="E96" s="57">
        <v>2772</v>
      </c>
      <c r="F96" s="66"/>
      <c r="G96" s="11"/>
      <c r="H96" s="11"/>
    </row>
    <row r="97" spans="1:7" ht="93" customHeight="1">
      <c r="A97" s="38"/>
      <c r="B97" s="55" t="s">
        <v>145</v>
      </c>
      <c r="C97" s="56">
        <v>0</v>
      </c>
      <c r="D97" s="57">
        <v>0</v>
      </c>
      <c r="E97" s="57">
        <v>13975</v>
      </c>
      <c r="F97" s="50"/>
      <c r="G97" s="11"/>
    </row>
    <row r="98" spans="1:7" ht="159" customHeight="1">
      <c r="A98" s="38"/>
      <c r="B98" s="55" t="s">
        <v>146</v>
      </c>
      <c r="C98" s="56">
        <v>0</v>
      </c>
      <c r="D98" s="57">
        <v>2498.5</v>
      </c>
      <c r="E98" s="57">
        <v>5551.8</v>
      </c>
      <c r="F98" s="50"/>
      <c r="G98" s="11"/>
    </row>
    <row r="99" spans="1:7" ht="72.75" customHeight="1">
      <c r="A99" s="38"/>
      <c r="B99" s="55" t="s">
        <v>147</v>
      </c>
      <c r="C99" s="56">
        <v>30235.34</v>
      </c>
      <c r="D99" s="57">
        <v>0</v>
      </c>
      <c r="E99" s="57">
        <v>0</v>
      </c>
      <c r="F99" s="50"/>
      <c r="G99" s="11"/>
    </row>
    <row r="100" spans="1:7" ht="95.25" customHeight="1">
      <c r="A100" s="38"/>
      <c r="B100" s="55" t="s">
        <v>148</v>
      </c>
      <c r="C100" s="56">
        <v>0</v>
      </c>
      <c r="D100" s="57">
        <v>0</v>
      </c>
      <c r="E100" s="57">
        <v>57945.32</v>
      </c>
      <c r="F100" s="50"/>
      <c r="G100" s="11"/>
    </row>
    <row r="101" spans="1:10" ht="44.25" customHeight="1">
      <c r="A101" s="15" t="s">
        <v>39</v>
      </c>
      <c r="B101" s="16" t="s">
        <v>30</v>
      </c>
      <c r="C101" s="47">
        <f>C103+C114+C115+C120+C102+C118+C117+C116+C119</f>
        <v>3313706</v>
      </c>
      <c r="D101" s="47">
        <f>D103+D114+D115+D120+D102+D118+D117+D116+D119</f>
        <v>3303032</v>
      </c>
      <c r="E101" s="47">
        <f>E103+E114+E115+E120+E102+E118+E117+E116+E119</f>
        <v>3299802</v>
      </c>
      <c r="F101" s="50"/>
      <c r="G101" s="42"/>
      <c r="H101" s="42"/>
      <c r="I101" s="42"/>
      <c r="J101" s="42"/>
    </row>
    <row r="102" spans="1:6" ht="62.25" customHeight="1">
      <c r="A102" s="23" t="s">
        <v>72</v>
      </c>
      <c r="B102" s="19" t="s">
        <v>73</v>
      </c>
      <c r="C102" s="39">
        <v>129267</v>
      </c>
      <c r="D102" s="44">
        <v>133363</v>
      </c>
      <c r="E102" s="44">
        <v>137723</v>
      </c>
      <c r="F102" s="50"/>
    </row>
    <row r="103" spans="1:8" ht="69" customHeight="1">
      <c r="A103" s="14" t="s">
        <v>67</v>
      </c>
      <c r="B103" s="16" t="s">
        <v>68</v>
      </c>
      <c r="C103" s="47">
        <f>C104+C105+C106+C107+C108+C109+C110+C111+C112+C113</f>
        <v>58417</v>
      </c>
      <c r="D103" s="47">
        <f>D104+D105+D106+D107+D108+D109+D110+D112+D113+D111</f>
        <v>58475</v>
      </c>
      <c r="E103" s="47">
        <f>E104+E105+E106+E107+E108+E109+E110+E112+E113+E111</f>
        <v>58621</v>
      </c>
      <c r="F103" s="50"/>
      <c r="H103" s="49"/>
    </row>
    <row r="104" spans="1:9" s="52" customFormat="1" ht="117.75" customHeight="1">
      <c r="A104" s="62"/>
      <c r="B104" s="60" t="s">
        <v>169</v>
      </c>
      <c r="C104" s="56">
        <v>988</v>
      </c>
      <c r="D104" s="56">
        <v>988</v>
      </c>
      <c r="E104" s="56">
        <v>988</v>
      </c>
      <c r="F104" s="67"/>
      <c r="G104" s="64"/>
      <c r="H104" s="65"/>
      <c r="I104" s="64"/>
    </row>
    <row r="105" spans="1:9" s="52" customFormat="1" ht="103.5" customHeight="1">
      <c r="A105" s="62"/>
      <c r="B105" s="59" t="s">
        <v>170</v>
      </c>
      <c r="C105" s="61">
        <v>11738</v>
      </c>
      <c r="D105" s="56">
        <v>11864</v>
      </c>
      <c r="E105" s="56">
        <v>12005</v>
      </c>
      <c r="F105" s="67"/>
      <c r="G105" s="64"/>
      <c r="H105" s="65"/>
      <c r="I105" s="64"/>
    </row>
    <row r="106" spans="1:9" s="52" customFormat="1" ht="102" customHeight="1">
      <c r="A106" s="62"/>
      <c r="B106" s="60" t="s">
        <v>171</v>
      </c>
      <c r="C106" s="61">
        <v>6036</v>
      </c>
      <c r="D106" s="56">
        <v>5968</v>
      </c>
      <c r="E106" s="56">
        <v>5973</v>
      </c>
      <c r="F106" s="67"/>
      <c r="G106" s="64"/>
      <c r="H106" s="65"/>
      <c r="I106" s="64"/>
    </row>
    <row r="107" spans="1:9" s="52" customFormat="1" ht="108" customHeight="1">
      <c r="A107" s="62"/>
      <c r="B107" s="60" t="s">
        <v>172</v>
      </c>
      <c r="C107" s="61">
        <v>8720</v>
      </c>
      <c r="D107" s="56">
        <v>8720</v>
      </c>
      <c r="E107" s="56">
        <v>8720</v>
      </c>
      <c r="F107" s="67"/>
      <c r="G107" s="64"/>
      <c r="H107" s="65"/>
      <c r="I107" s="64"/>
    </row>
    <row r="108" spans="1:9" s="52" customFormat="1" ht="87.75" customHeight="1">
      <c r="A108" s="62"/>
      <c r="B108" s="60" t="s">
        <v>173</v>
      </c>
      <c r="C108" s="61">
        <v>3833</v>
      </c>
      <c r="D108" s="56">
        <v>3833</v>
      </c>
      <c r="E108" s="56">
        <v>3833</v>
      </c>
      <c r="F108" s="67"/>
      <c r="G108" s="64"/>
      <c r="H108" s="65"/>
      <c r="I108" s="64"/>
    </row>
    <row r="109" spans="1:9" s="52" customFormat="1" ht="86.25" customHeight="1">
      <c r="A109" s="62"/>
      <c r="B109" s="60" t="s">
        <v>174</v>
      </c>
      <c r="C109" s="62">
        <v>662</v>
      </c>
      <c r="D109" s="56">
        <v>662</v>
      </c>
      <c r="E109" s="56">
        <v>662</v>
      </c>
      <c r="F109" s="67"/>
      <c r="G109" s="64"/>
      <c r="H109" s="65"/>
      <c r="I109" s="64"/>
    </row>
    <row r="110" spans="1:9" s="52" customFormat="1" ht="236.25" customHeight="1">
      <c r="A110" s="62"/>
      <c r="B110" s="60" t="s">
        <v>175</v>
      </c>
      <c r="C110" s="61">
        <v>1912</v>
      </c>
      <c r="D110" s="56">
        <v>1912</v>
      </c>
      <c r="E110" s="56">
        <v>1912</v>
      </c>
      <c r="F110" s="67"/>
      <c r="G110" s="64"/>
      <c r="H110" s="65"/>
      <c r="I110" s="64"/>
    </row>
    <row r="111" spans="1:9" s="52" customFormat="1" ht="208.5" customHeight="1">
      <c r="A111" s="62"/>
      <c r="B111" s="60" t="s">
        <v>176</v>
      </c>
      <c r="C111" s="56">
        <v>3823</v>
      </c>
      <c r="D111" s="56">
        <v>3823</v>
      </c>
      <c r="E111" s="56">
        <v>3823</v>
      </c>
      <c r="F111" s="67"/>
      <c r="G111" s="64"/>
      <c r="H111" s="65"/>
      <c r="I111" s="64"/>
    </row>
    <row r="112" spans="1:9" s="52" customFormat="1" ht="111.75" customHeight="1">
      <c r="A112" s="62"/>
      <c r="B112" s="60" t="s">
        <v>177</v>
      </c>
      <c r="C112" s="56">
        <v>2995</v>
      </c>
      <c r="D112" s="56">
        <v>2995</v>
      </c>
      <c r="E112" s="56">
        <v>2995</v>
      </c>
      <c r="F112" s="67"/>
      <c r="G112" s="64"/>
      <c r="H112" s="65"/>
      <c r="I112" s="64"/>
    </row>
    <row r="113" spans="1:9" s="52" customFormat="1" ht="90" customHeight="1">
      <c r="A113" s="62"/>
      <c r="B113" s="60" t="s">
        <v>178</v>
      </c>
      <c r="C113" s="56">
        <v>17710</v>
      </c>
      <c r="D113" s="56">
        <v>17710</v>
      </c>
      <c r="E113" s="56">
        <v>17710</v>
      </c>
      <c r="F113" s="67"/>
      <c r="G113" s="64"/>
      <c r="H113" s="65"/>
      <c r="I113" s="64"/>
    </row>
    <row r="114" spans="1:9" ht="105.75" customHeight="1">
      <c r="A114" s="20" t="s">
        <v>69</v>
      </c>
      <c r="B114" s="19" t="s">
        <v>70</v>
      </c>
      <c r="C114" s="39">
        <f>60507</f>
        <v>60507</v>
      </c>
      <c r="D114" s="44">
        <f>60507</f>
        <v>60507</v>
      </c>
      <c r="E114" s="44">
        <f>60507</f>
        <v>60507</v>
      </c>
      <c r="F114" s="66">
        <v>-1</v>
      </c>
      <c r="G114" s="11">
        <v>-1</v>
      </c>
      <c r="H114" s="11">
        <v>-1</v>
      </c>
      <c r="I114" s="11"/>
    </row>
    <row r="115" spans="1:9" ht="95.25" customHeight="1">
      <c r="A115" s="20" t="s">
        <v>74</v>
      </c>
      <c r="B115" s="19" t="s">
        <v>75</v>
      </c>
      <c r="C115" s="39">
        <v>68012</v>
      </c>
      <c r="D115" s="44">
        <v>53438</v>
      </c>
      <c r="E115" s="44">
        <v>48580</v>
      </c>
      <c r="F115" s="66"/>
      <c r="G115" s="11"/>
      <c r="H115" s="11"/>
      <c r="I115" s="11"/>
    </row>
    <row r="116" spans="1:9" ht="95.25" customHeight="1">
      <c r="A116" s="20" t="s">
        <v>78</v>
      </c>
      <c r="B116" s="19" t="s">
        <v>79</v>
      </c>
      <c r="C116" s="39">
        <v>2</v>
      </c>
      <c r="D116" s="44">
        <v>1740</v>
      </c>
      <c r="E116" s="44">
        <v>58</v>
      </c>
      <c r="F116" s="66"/>
      <c r="G116" s="11"/>
      <c r="H116" s="11"/>
      <c r="I116" s="11"/>
    </row>
    <row r="117" spans="1:9" ht="84" customHeight="1">
      <c r="A117" s="20" t="s">
        <v>120</v>
      </c>
      <c r="B117" s="19" t="s">
        <v>119</v>
      </c>
      <c r="C117" s="39">
        <v>0</v>
      </c>
      <c r="D117" s="44">
        <f>1254-58</f>
        <v>1196</v>
      </c>
      <c r="E117" s="44">
        <v>0</v>
      </c>
      <c r="F117" s="66"/>
      <c r="G117" s="11">
        <v>-58</v>
      </c>
      <c r="H117" s="11"/>
      <c r="I117" s="11"/>
    </row>
    <row r="118" spans="1:9" ht="100.5" customHeight="1">
      <c r="A118" s="20" t="s">
        <v>76</v>
      </c>
      <c r="B118" s="40" t="s">
        <v>77</v>
      </c>
      <c r="C118" s="39">
        <v>1230</v>
      </c>
      <c r="D118" s="44">
        <v>0</v>
      </c>
      <c r="E118" s="44">
        <v>0</v>
      </c>
      <c r="F118" s="66">
        <v>1230</v>
      </c>
      <c r="G118" s="11"/>
      <c r="H118" s="11"/>
      <c r="I118" s="11"/>
    </row>
    <row r="119" spans="1:9" ht="55.5" customHeight="1">
      <c r="A119" s="20" t="s">
        <v>80</v>
      </c>
      <c r="B119" s="40" t="s">
        <v>81</v>
      </c>
      <c r="C119" s="39">
        <v>1958</v>
      </c>
      <c r="D119" s="44">
        <v>0</v>
      </c>
      <c r="E119" s="44">
        <v>0</v>
      </c>
      <c r="F119" s="66"/>
      <c r="G119" s="11"/>
      <c r="H119" s="11"/>
      <c r="I119" s="11"/>
    </row>
    <row r="120" spans="1:9" ht="37.5" customHeight="1">
      <c r="A120" s="20" t="s">
        <v>71</v>
      </c>
      <c r="B120" s="19" t="s">
        <v>153</v>
      </c>
      <c r="C120" s="39">
        <f>C121+C122+C123+C124</f>
        <v>2994313</v>
      </c>
      <c r="D120" s="39">
        <f>D121+D122+D123+D124</f>
        <v>2994313</v>
      </c>
      <c r="E120" s="39">
        <f>E121+E122+E123+E124</f>
        <v>2994313</v>
      </c>
      <c r="F120" s="66"/>
      <c r="G120" s="11"/>
      <c r="H120" s="11"/>
      <c r="I120" s="11"/>
    </row>
    <row r="121" spans="1:9" ht="216.75" customHeight="1">
      <c r="A121" s="20"/>
      <c r="B121" s="60" t="s">
        <v>149</v>
      </c>
      <c r="C121" s="56">
        <v>72977</v>
      </c>
      <c r="D121" s="56">
        <v>72977</v>
      </c>
      <c r="E121" s="57">
        <v>72977</v>
      </c>
      <c r="F121" s="66">
        <v>6271</v>
      </c>
      <c r="G121" s="11">
        <v>6271</v>
      </c>
      <c r="H121" s="11">
        <v>6271</v>
      </c>
      <c r="I121" s="11"/>
    </row>
    <row r="122" spans="1:9" ht="245.25" customHeight="1">
      <c r="A122" s="20"/>
      <c r="B122" s="60" t="s">
        <v>150</v>
      </c>
      <c r="C122" s="56">
        <v>1936767</v>
      </c>
      <c r="D122" s="56">
        <v>1936767</v>
      </c>
      <c r="E122" s="57">
        <v>1936767</v>
      </c>
      <c r="F122" s="66">
        <v>-25308</v>
      </c>
      <c r="G122" s="11">
        <f>-25308</f>
        <v>-25308</v>
      </c>
      <c r="H122" s="11">
        <v>-25308</v>
      </c>
      <c r="I122" s="11"/>
    </row>
    <row r="123" spans="1:9" ht="136.5" customHeight="1">
      <c r="A123" s="20"/>
      <c r="B123" s="60" t="s">
        <v>151</v>
      </c>
      <c r="C123" s="56">
        <v>2949</v>
      </c>
      <c r="D123" s="56">
        <v>2949</v>
      </c>
      <c r="E123" s="57">
        <v>2949</v>
      </c>
      <c r="F123" s="66">
        <v>183</v>
      </c>
      <c r="G123" s="11">
        <v>183</v>
      </c>
      <c r="H123" s="11">
        <v>183</v>
      </c>
      <c r="I123" s="11"/>
    </row>
    <row r="124" spans="1:9" ht="198.75" customHeight="1">
      <c r="A124" s="20"/>
      <c r="B124" s="60" t="s">
        <v>152</v>
      </c>
      <c r="C124" s="56">
        <v>981620</v>
      </c>
      <c r="D124" s="56">
        <v>981620</v>
      </c>
      <c r="E124" s="57">
        <v>981620</v>
      </c>
      <c r="F124" s="66">
        <v>20474</v>
      </c>
      <c r="G124" s="11">
        <v>20474</v>
      </c>
      <c r="H124" s="11">
        <v>20474</v>
      </c>
      <c r="I124" s="11"/>
    </row>
    <row r="125" spans="1:9" ht="41.25" customHeight="1">
      <c r="A125" s="15" t="s">
        <v>42</v>
      </c>
      <c r="B125" s="16" t="s">
        <v>41</v>
      </c>
      <c r="C125" s="43">
        <f>C126</f>
        <v>2000</v>
      </c>
      <c r="D125" s="43">
        <f>D126</f>
        <v>2000</v>
      </c>
      <c r="E125" s="43">
        <f>E126</f>
        <v>2000</v>
      </c>
      <c r="F125" s="66"/>
      <c r="G125" s="11"/>
      <c r="H125" s="11"/>
      <c r="I125" s="11"/>
    </row>
    <row r="126" spans="1:9" ht="57.75" customHeight="1">
      <c r="A126" s="20" t="s">
        <v>83</v>
      </c>
      <c r="B126" s="19" t="s">
        <v>84</v>
      </c>
      <c r="C126" s="30">
        <f>1000+1000</f>
        <v>2000</v>
      </c>
      <c r="D126" s="44">
        <v>2000</v>
      </c>
      <c r="E126" s="44">
        <f>2000</f>
        <v>2000</v>
      </c>
      <c r="F126" s="66">
        <v>1000</v>
      </c>
      <c r="G126" s="11"/>
      <c r="H126" s="11">
        <v>2000</v>
      </c>
      <c r="I126" s="11"/>
    </row>
    <row r="127" spans="1:9" ht="57" customHeight="1">
      <c r="A127" s="23"/>
      <c r="B127" s="41" t="s">
        <v>26</v>
      </c>
      <c r="C127" s="47">
        <f>C14+C50</f>
        <v>10308157.719999999</v>
      </c>
      <c r="D127" s="47">
        <f>D14+D50</f>
        <v>10187873.88124</v>
      </c>
      <c r="E127" s="47">
        <f>E14+E50</f>
        <v>9788651.73</v>
      </c>
      <c r="F127" s="66"/>
      <c r="G127" s="11"/>
      <c r="H127" s="11"/>
      <c r="I127" s="11"/>
    </row>
    <row r="128" spans="1:6" ht="32.25" customHeight="1">
      <c r="A128" s="72"/>
      <c r="B128" s="72"/>
      <c r="C128" s="72"/>
      <c r="F128" s="50"/>
    </row>
    <row r="129" ht="15.75">
      <c r="F129" s="50"/>
    </row>
    <row r="130" ht="15.75">
      <c r="F130" s="50"/>
    </row>
    <row r="131" spans="3:6" ht="15.75">
      <c r="C131" s="6"/>
      <c r="F131" s="50"/>
    </row>
    <row r="132" spans="3:6" ht="15.75">
      <c r="C132" s="6"/>
      <c r="F132" s="50"/>
    </row>
    <row r="133" ht="15.75">
      <c r="F133" s="50"/>
    </row>
    <row r="134" ht="15.75">
      <c r="F134" s="50"/>
    </row>
    <row r="135" ht="15.75">
      <c r="F135" s="50"/>
    </row>
    <row r="136" ht="15.75">
      <c r="F136" s="50"/>
    </row>
    <row r="137" ht="15.75">
      <c r="F137" s="50"/>
    </row>
    <row r="138" ht="15.75">
      <c r="F138" s="50"/>
    </row>
    <row r="139" ht="15.75">
      <c r="F139" s="50"/>
    </row>
    <row r="140" ht="15.75">
      <c r="F140" s="50"/>
    </row>
    <row r="141" ht="15.75">
      <c r="F141" s="50"/>
    </row>
    <row r="142" ht="15.75">
      <c r="F142" s="50"/>
    </row>
    <row r="143" ht="15.75">
      <c r="F143" s="50"/>
    </row>
    <row r="144" ht="15.75">
      <c r="F144" s="50"/>
    </row>
    <row r="145" ht="15.75">
      <c r="F145" s="50"/>
    </row>
    <row r="146" ht="15.75">
      <c r="F146" s="50"/>
    </row>
    <row r="147" ht="15.75">
      <c r="F147" s="50"/>
    </row>
    <row r="148" ht="15.75">
      <c r="F148" s="50"/>
    </row>
    <row r="149" ht="15.75">
      <c r="F149" s="50"/>
    </row>
    <row r="174" ht="14.25" customHeight="1"/>
    <row r="175" ht="0.75" customHeight="1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2.25" customHeight="1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0.75" customHeight="1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0.75" customHeight="1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0.75" customHeight="1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0.75" customHeight="1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0.75" customHeight="1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2.25" customHeight="1" hidden="1"/>
    <row r="326" ht="15.75" hidden="1"/>
    <row r="327" ht="15.75" hidden="1"/>
    <row r="328" ht="15.75" hidden="1"/>
    <row r="329" ht="15.75" hidden="1"/>
    <row r="330" ht="15.75" hidden="1"/>
    <row r="331" ht="0.75" customHeight="1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0.75" customHeight="1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8" customHeight="1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0.75" customHeight="1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2.25" customHeight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0.75" customHeight="1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</sheetData>
  <sheetProtection/>
  <autoFilter ref="A13:K127"/>
  <mergeCells count="6">
    <mergeCell ref="A9:E9"/>
    <mergeCell ref="D11:E11"/>
    <mergeCell ref="A128:C128"/>
    <mergeCell ref="A11:A12"/>
    <mergeCell ref="B11:B12"/>
    <mergeCell ref="C11:C12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50" r:id="rId1"/>
  <headerFooter alignWithMargins="0">
    <oddHeader>&amp;C&amp;P</oddHeader>
    <oddFooter>&amp;L55/мз</oddFooter>
  </headerFooter>
  <rowBreaks count="5" manualBreakCount="5">
    <brk id="35" max="4" man="1"/>
    <brk id="55" max="4" man="1"/>
    <brk id="69" max="4" man="1"/>
    <brk id="86" max="4" man="1"/>
    <brk id="1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HP</cp:lastModifiedBy>
  <cp:lastPrinted>2020-12-17T13:16:58Z</cp:lastPrinted>
  <dcterms:created xsi:type="dcterms:W3CDTF">2004-01-05T10:01:36Z</dcterms:created>
  <dcterms:modified xsi:type="dcterms:W3CDTF">2020-12-18T14:09:05Z</dcterms:modified>
  <cp:category/>
  <cp:version/>
  <cp:contentType/>
  <cp:contentStatus/>
</cp:coreProperties>
</file>